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91" windowWidth="14280" windowHeight="9210" firstSheet="1" activeTab="1"/>
  </bookViews>
  <sheets>
    <sheet name="original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'sheet1'!$A$10:$I$54</definedName>
  </definedNames>
  <calcPr fullCalcOnLoad="1"/>
</workbook>
</file>

<file path=xl/sharedStrings.xml><?xml version="1.0" encoding="utf-8"?>
<sst xmlns="http://schemas.openxmlformats.org/spreadsheetml/2006/main" count="696" uniqueCount="180">
  <si>
    <t>Learning Curve Co., Ltd</t>
  </si>
  <si>
    <t>4/33-34 ถนน รามอินทรา 14  จรเข้บัว  ลาดพร้าว  กรุงเทพ ฯ 10230</t>
  </si>
  <si>
    <t>ชื่อสถาบัน</t>
  </si>
  <si>
    <t>ที่อยู่สถาบัน</t>
  </si>
  <si>
    <t>ชั่วโมงเรียน/สัปดาห์</t>
  </si>
  <si>
    <t>ค่าสมัครเรียน</t>
  </si>
  <si>
    <t>ค่าจัดหาที่พัก</t>
  </si>
  <si>
    <t>หมายเหตุ</t>
  </si>
  <si>
    <t>อัตราแลกเปลี่ยน(ประมาณ)</t>
  </si>
  <si>
    <t>2. ราคานี้อาจมีการเปลี่ยนแปลงล่วงหน้าโดยมิต้องแจ้งให้นักเรียนทราบ</t>
  </si>
  <si>
    <t>3. อัตราแลกเปลี่ยนนี้เป็นค่าประมาณ บริษัทฯ ขอสงวนสิทธิ์ในการใช้อัตราแลกเปลี่ยนของธนาคารกรุงเทพในวันที่สมัคร</t>
  </si>
  <si>
    <t>QUOTATION</t>
  </si>
  <si>
    <t>website ข้อมูลโรงเรียน</t>
  </si>
  <si>
    <t>จำนวนมื้ออาหาร/สัปดาห์</t>
  </si>
  <si>
    <t>ลักษณะห้องพัก</t>
  </si>
  <si>
    <t>http://www.learningcurve-th.com</t>
  </si>
  <si>
    <t xml:space="preserve">บาท </t>
  </si>
  <si>
    <t>ค่าใช้จ่ายอื่น ๆ</t>
  </si>
  <si>
    <t>โดยทางสถานทูตจะไม่คืนเงินให้ไม่ว่ากรณีใด ๆ ทั้งสิ้น</t>
  </si>
  <si>
    <t>Destination</t>
  </si>
  <si>
    <t>ค่าใช้จ่าย/จำนวนสัปดาห์</t>
  </si>
  <si>
    <t>ค่าที่พักห้องคู่</t>
  </si>
  <si>
    <t>รวม(เป็นเงิน US$)</t>
  </si>
  <si>
    <t>รวม(เป็นเงินบาท)</t>
  </si>
  <si>
    <t>รวมแล้ว</t>
  </si>
  <si>
    <t>2. ค่าประกันสุขภาพ ขึ้นอยู่กับระยะเวลาเรียน</t>
  </si>
  <si>
    <t>3. ค่าตั๋วเครื่องบิน</t>
  </si>
  <si>
    <t>4. ค่าบริการรับที่สนามบิน $60</t>
  </si>
  <si>
    <t>ห้องเดี่ยวกับครอบครัวท้องถิ่น</t>
  </si>
  <si>
    <t>Special Promotion</t>
  </si>
  <si>
    <t>1US$</t>
  </si>
  <si>
    <t>ค่าเรียน 24 คาบ/สัปดาห์</t>
  </si>
  <si>
    <t>San Francisco</t>
  </si>
  <si>
    <t>1 Sutter Street, San Francisco CA 94102 USA</t>
  </si>
  <si>
    <t>Intrax International Institute, San Francisco</t>
  </si>
  <si>
    <t>551 Sutter Street, San Francisco CA 94102 USA</t>
  </si>
  <si>
    <t>18/24 คาบ</t>
  </si>
  <si>
    <t>ค่าเรียน 18 คาบ/สัปดาห์</t>
  </si>
  <si>
    <t>ห้องเดี่ยวกับครอบครัวท้องถิ่น หรือ ห้องพักเตียงคู่กับนักเรียนต่างชาติในโรงแรมนักเรียน</t>
  </si>
  <si>
    <t>1. ราคานี้มีผลถึงวันที่ 31 กันยายน 2550</t>
  </si>
  <si>
    <t>1. ค่าธรรมเนียมการขอวีซ่า 4,454 บาท และ ค่า Homeland Security or Sevis Fee $100 และค่านัดสัมภาษณ์ 408 บาท</t>
  </si>
  <si>
    <t>ค่าที่พักห้องเดี่ยว (4 สัปดาห์)</t>
  </si>
  <si>
    <t>ค่าส่งเอกสาร</t>
  </si>
  <si>
    <t>4. ค่าบริการรับที่สนามบิน $150</t>
  </si>
  <si>
    <t>5. ค่าหนังสือ $75/level</t>
  </si>
  <si>
    <t xml:space="preserve"> 1 คาบ = 45 นาที</t>
  </si>
  <si>
    <t>35 คาบ</t>
  </si>
  <si>
    <t xml:space="preserve"> 1 คาบ = 45 นาที (General English 20 คาบ, วิชาเลือก 8 คาบ, เรียนเสริมด้วยตัวเอง 7 คาบ)</t>
  </si>
  <si>
    <t>Kaplan International Colleges, San Francisco</t>
  </si>
  <si>
    <t>Fax: 0-2943-5232</t>
  </si>
  <si>
    <t>1. ราคานี้มีผลถึงวันที่ 3 มีนาคม 2553</t>
  </si>
  <si>
    <t>Tel : 0-2943-8380  Moblie : 081 401 0302, 086 326 8241</t>
  </si>
  <si>
    <t xml:space="preserve"> </t>
  </si>
  <si>
    <t>4. ค่าบริการรับที่สนามบิน $130</t>
  </si>
  <si>
    <t>1. ราคานี้มีผลถึงวันที่ 30 ธันวาคม 2553</t>
  </si>
  <si>
    <t>\</t>
  </si>
  <si>
    <t>5. ค่าหนังสือ $100 ตลอดโครงการ</t>
  </si>
  <si>
    <t>24  ชั่วโมง</t>
  </si>
  <si>
    <t>ค่าเรียน 24 ชั่วโมง/สัปดาห์</t>
  </si>
  <si>
    <t>ค่าที่พักห้องเดี่ยว (4 สัปดาห์)*</t>
  </si>
  <si>
    <t>* ค่าที่พักที่จัดให้เป็นที่พักนอกเมือง  ราคา $ 250 /สัปดาห์  ถ้าต้องการที่พักในเมือง ราคา $ 275/สัปดาห์</t>
  </si>
  <si>
    <t>1. ราคานี้มีผลถึงวันที่ 30 มิถุนายน 2553</t>
  </si>
  <si>
    <t>GEOS ENGLISH ACADEMY, SAN FRANCISCO</t>
  </si>
  <si>
    <t>1 Sutter Street,  San Francisco CA 94104 USA</t>
  </si>
  <si>
    <t>www.geossf.com</t>
  </si>
  <si>
    <t>www.intraxinstitute.edu</t>
  </si>
  <si>
    <t>http://www.kaplanaspect.com/tha/schools/usa/learn-english-san-francisco.aspx</t>
  </si>
  <si>
    <t>ค่าเรียน 20 คาบ/สัปดาห์</t>
  </si>
  <si>
    <t>ค่าเรียน 26 คาบ/สัปดาห์</t>
  </si>
  <si>
    <t>ค่าเรียน 32 คาบ/สัปดาห์</t>
  </si>
  <si>
    <t>ค่าเรียน 30 คาบ/สัปดาห์</t>
  </si>
  <si>
    <t>http://www.ecenglish.com</t>
  </si>
  <si>
    <t>5. ค่าหนังสือรวมในค่าเรียน</t>
  </si>
  <si>
    <t>5. ค่าประกันหนังสือ $40 (คืนให้หลังจากจบโปรแกรม หากหนังสือไม่ชำรุด)</t>
  </si>
  <si>
    <t>4/33-34 หมู่ 3 ถนน รามอินทรา 14  จรเข้บัว  ลาดพร้าว  กรุงเทพ ฯ 10230</t>
  </si>
  <si>
    <t>20/24/30 คาบ (1 คาบ = 45 นาที)</t>
  </si>
  <si>
    <t>20/26 /32 คาบ (1 คาบเรียน = 40 นาที)</t>
  </si>
  <si>
    <t>Special</t>
  </si>
  <si>
    <t>ค่าเรียน 30 บทเรียน/สัปดาห์</t>
  </si>
  <si>
    <t>ค่าที่พักห้องคู่ (4 สัปดาห์)*</t>
  </si>
  <si>
    <t>EC, San Francisco</t>
  </si>
  <si>
    <t>5. ค่าหนังสือ $100</t>
  </si>
  <si>
    <t>4. ค่าบริการรับที่สนามบิน $ 130</t>
  </si>
  <si>
    <t>ค่าเรียน 20 บทเรียน/สัปดาห์</t>
  </si>
  <si>
    <t>ค่าเรียน 28 บทเรียน/สัปดาห์</t>
  </si>
  <si>
    <t>Promotion</t>
  </si>
  <si>
    <t>http://www.intraxinstitute.edu</t>
  </si>
  <si>
    <t xml:space="preserve">100 Montgomery St # 1800, San Francisco, CA (415) 362-3300 ‎ </t>
  </si>
  <si>
    <t>1USD$</t>
  </si>
  <si>
    <t>http://www.ef.com/sanfranciscoschool</t>
  </si>
  <si>
    <t>EF International School of English, Fisherman's Wharf / Mills College</t>
  </si>
  <si>
    <t>** ห้องเดี่ยวราคาเริ่มต้น $39/สัปดาห์</t>
  </si>
  <si>
    <t>http://www.embassyces.com</t>
  </si>
  <si>
    <t>ค่าที่พักห้องเดี่ยว/4 สัปดาห์</t>
  </si>
  <si>
    <t>800 Market Street (4th Floor) San Francisco 94102.</t>
  </si>
  <si>
    <t>รวม(เป็นเงิน USD$)</t>
  </si>
  <si>
    <t>Embassy CES San Francisco</t>
  </si>
  <si>
    <t>Intrax , San Francisco</t>
  </si>
  <si>
    <t>3. ค่าตั๋วเครื่องบิน ประมาณ 35,000 - 45,000 บาท</t>
  </si>
  <si>
    <t>Kaplan International Center, San Francisco</t>
  </si>
  <si>
    <t>http://www.kaplaninternational.com</t>
  </si>
  <si>
    <t>1. ค่าธรรมเนียมการขอวีซ่า 5,120 บาท และ ค่า Homeland Security or Sevis Fee $200 และค่านัดสัมภาษณ์ 384 บาท</t>
  </si>
  <si>
    <t>1. ราคานี้มีผลถึงวันที่ 30 ธันวาคม 2555</t>
  </si>
  <si>
    <t>http://www.els.edu</t>
  </si>
  <si>
    <t>Intensive General English</t>
  </si>
  <si>
    <t>3. ค่าตั๋วเครื่องบิน ประมาณ 35,000 - 50,000 บาท</t>
  </si>
  <si>
    <t>5. ค่าหนังสือ $ 75/1 Session</t>
  </si>
  <si>
    <t>ELS, San Francisco (Downtown, California)</t>
  </si>
  <si>
    <t xml:space="preserve">San Francisco </t>
  </si>
  <si>
    <t>190 Plam Avenue San Rafael California 94901</t>
  </si>
  <si>
    <t>ELS, San Francisco (North bay) Dominican University of California</t>
  </si>
  <si>
    <t>101 Spear Street, 4th Floor, San Francisco CA 94105 USA.</t>
  </si>
  <si>
    <t>Standard English</t>
  </si>
  <si>
    <t>Intensive English</t>
  </si>
  <si>
    <t>20 / 30 คาบ (1 คาบ = 50 นาที) / 12 ระดับ(1 session = 4 weeks)</t>
  </si>
  <si>
    <t>Semi-Intensive English</t>
  </si>
  <si>
    <t>Academic Purposes</t>
  </si>
  <si>
    <t>536 Mission St. Suite 5221 San Francisco California 94105</t>
  </si>
  <si>
    <t>149 New Montgomery Street , San Francisco, CA 94105</t>
  </si>
  <si>
    <t>* หากพักห้องคู่ ลดค่าที่พักสัปดาห์ละ $55</t>
  </si>
  <si>
    <t>English Standard 20</t>
  </si>
  <si>
    <t>English Intensive 28</t>
  </si>
  <si>
    <t>5. ค่าหนังสือ $40 - $200 ขึ้นกับระยะเวลาเรียน</t>
  </si>
  <si>
    <t>Basic English</t>
  </si>
  <si>
    <t>General English</t>
  </si>
  <si>
    <t>2748 hyde street, San Francisco, CA 94109,USA / White Hall, 5000 MacArthur Blvd, Oakland, CA 94613,USA</t>
  </si>
  <si>
    <t>ห้องคู่กับครอบครัวท้องถิ่น</t>
  </si>
  <si>
    <t>Semi - Intensive English</t>
  </si>
  <si>
    <t>5. ค่าหนังสือรวมอยู่ในค่าเรียนแล้ว</t>
  </si>
  <si>
    <t>4. ค่าบริการรับที่สนามบิน $ 154 (เที่ยวเดียว)</t>
  </si>
  <si>
    <t>1. ราคานี้มีผลถึงวันที่ 30 ธันวาคม 2556</t>
  </si>
  <si>
    <t xml:space="preserve">ค่าจัดส่งเอกสาร </t>
  </si>
  <si>
    <t>ค่าเรียน 25 บทเรียน/สัปดาห์</t>
  </si>
  <si>
    <t>Super Intensive English</t>
  </si>
  <si>
    <t>2. ค่าประกันสุขภาพ ขึ้นอยู่กับระยะเวลาเรียน $35/สัปดาห์ (ไม่จำเป็นต้องซื้อผ่านโรงเรียนก็ได้)</t>
  </si>
  <si>
    <t>4. ค่าบริการรับที่สนามบิน $ 150  San Francisco International Airport(SFO)</t>
  </si>
  <si>
    <t>2. ค่าประกันสุขภาพ ขึ้นอยู่กับระยะเวลาเรียน $140/สัปดาห์ (ไม่จำเป็นต้องซื้อผ่านโรงเรียนก็ได้)</t>
  </si>
  <si>
    <t>4. ค่าบริการรับที่สนามบิน $ 100  San Francisco International Airport(SFO)</t>
  </si>
  <si>
    <t>20/25/30 คาบเรียน  1 คาบเรียน = 45 นาที</t>
  </si>
  <si>
    <t>32 คาบเรียน</t>
  </si>
  <si>
    <t xml:space="preserve"> 1 คาบ = 45 นาที (General English 20 คาบ, วิชาเลือก 8 คาบ, เรียนเสริมด้วยตัวเอง 7 บทเรียน)</t>
  </si>
  <si>
    <t>4. ค่าบริการรับที่สนามบิน San Francisco Airport $100 (เที่ยวเดียว)</t>
  </si>
  <si>
    <t>2. ค่าประกันสุขภาพ ขึ้นอยู่กับระยะเวลาเรียน $25/สัปดาห์ อายุ 18-40 ปี และ $ 30/สัปดาห์ อายุต่ำกว่า 18 ปี และมากกว่า 40 ปี</t>
  </si>
  <si>
    <t>20/28 คาบ ต่อ สัปดาห์  1 คาบ = 50 นาที</t>
  </si>
  <si>
    <t>4. ค่าบริการรับ-ส่งที่สนามบิน เที่ยวเดียว $65 ไป-กลับ $120</t>
  </si>
  <si>
    <t>2. ค่าประกันสุขภาพ ขึ้นอยู่กับระยะเวลาเรียน $ 16/สัปดาห์ (ไม่จำเป็นต้องซื้อผ่านโรงเรียนก็ได้)</t>
  </si>
  <si>
    <t>1. ราคานี้มีผลถึงวันที่ 31 ธันวาคม 2556</t>
  </si>
  <si>
    <t>* หากพักห้องคู่ สัปดาห์ละ $250 (แต่ต้องจองที่พัก 2 คนพร้อมกัน)</t>
  </si>
  <si>
    <t>4. ค่าบริการรับที่สนามบิน San Francisco International Airport $95 (เพิ่มค่าบริการอีก $40 หากเดินทางไปถึงช่วงเวลา 10.00 pm - 7.00 am)</t>
  </si>
  <si>
    <t xml:space="preserve">ILSC, San Francisco </t>
  </si>
  <si>
    <t>One Embarcadero Center, Lobby 1, San Francisco, CA 94111</t>
  </si>
  <si>
    <t>http://www.ilsc.com/san-francisco/</t>
  </si>
  <si>
    <t>Full-Time Plus</t>
  </si>
  <si>
    <t>Full-Time Intensive</t>
  </si>
  <si>
    <t>ค่าเรียน 28 คาบ/สัปดาห์</t>
  </si>
  <si>
    <t>4. ค่าบริการรับที่สนามบิน $ 95  San Francisco International Airport(SFO)</t>
  </si>
  <si>
    <t>5. ค่าหนังสือ $60 สำหรับนักเรียนที่เรียนระหว่าง 3-12 สัปดาห์ และ $120 สำหรับนักเรียนที่เรียนตั้งแต่ 13 สัปดาห์ขึ้นไป</t>
  </si>
  <si>
    <t>2. ค่าประกันสุขภาพ ขึ้นอยู่กับระยะเวลาเรียน (ไม่จำเป็นต้องซื้อผ่านโรงเรียนก็ได้)</t>
  </si>
  <si>
    <t>22 / 28 คาบเรียน (1 คาบ = 50 นาที) / 11 Level (1 Level = 4 weeks)</t>
  </si>
  <si>
    <t>ค่าเรียน 22 คาบ/สัปดาห์</t>
  </si>
  <si>
    <t xml:space="preserve">ELI, San Francisco </t>
  </si>
  <si>
    <t>210 Post Street, Suite 518, (near Grant Avenue), San Francisco, CA  94108</t>
  </si>
  <si>
    <t>www.elisf.com</t>
  </si>
  <si>
    <t>4. ค่าบริการรับที่สนามบิน $ 90  San Francisco International Airport(SFO)</t>
  </si>
  <si>
    <t>5. ค่าหนังสือ $20-$50 ขึ้นอยู่กับระดับขั้นของนักเรียน</t>
  </si>
  <si>
    <t>ห้องเดี่ยวกับครอบครัวท้องถิ่น หรือที่พักแบบห้องในตีก Residence</t>
  </si>
  <si>
    <t xml:space="preserve">ALI in San Francisco state University </t>
  </si>
  <si>
    <t>1600 Holloway Avenue, San Francisco, CA  94132</t>
  </si>
  <si>
    <t>http://www.sfsu.edu/~ali/about.html</t>
  </si>
  <si>
    <t>Summer 2013</t>
  </si>
  <si>
    <t>ค่าเรียน</t>
  </si>
  <si>
    <t>22 คาบเรียน (1 คาบ = 60 นาที) / 1 week , 6 Levels  (1 Level = 4  months)</t>
  </si>
  <si>
    <t>5. ค่าหนังสือ $100-$150 ขึ้นอยู่กับระดับขั้นของนักเรียน</t>
  </si>
  <si>
    <t>2. ค่าประกันสุขภาพ $441/ 1 level/session (ไม่จำเป็นต้องซื้อผ่านโรงเรียนก็ได้)</t>
  </si>
  <si>
    <t>1. ราคานี้อาจมีการเปลี่ยนแปลงล่วงหน้าโดยมิต้องแจ้งให้นักเรียนทราบ</t>
  </si>
  <si>
    <t>2. อัตราแลกเปลี่ยนนี้เป็นค่าประมาณ บริษัทฯ ขอสงวนสิทธิ์ในการใช้อัตราแลกเปลี่ยนของธนาคารกรุงเทพในวันที่สมัคร</t>
  </si>
  <si>
    <t>Fall 2013</t>
  </si>
  <si>
    <t>Spring 2013</t>
  </si>
  <si>
    <t>1. ราคานี้มีผลถึงวันที่ 30 กันยายน 2556</t>
  </si>
  <si>
    <t>1. ราคานี้มีผลถึงวันที่ 30 มิถุนายน 2556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</si>
</sst>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_-;\-* #,##0_-;_-* &quot;-&quot;??_-;_-@_-"/>
    <numFmt numFmtId="208" formatCode="_-* #,##0.0_-;\-* #,##0.0_-;_-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70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sz val="10"/>
      <color indexed="8"/>
      <name val="Tahoma"/>
      <family val="2"/>
    </font>
    <font>
      <sz val="10"/>
      <color indexed="53"/>
      <name val="Tahoma"/>
      <family val="2"/>
    </font>
    <font>
      <sz val="10"/>
      <color indexed="18"/>
      <name val="Tahoma"/>
      <family val="2"/>
    </font>
    <font>
      <sz val="10"/>
      <color indexed="14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Tahoma"/>
      <family val="2"/>
    </font>
    <font>
      <b/>
      <sz val="11"/>
      <color theme="9" tint="-0.24997000396251678"/>
      <name val="Tahoma"/>
      <family val="2"/>
    </font>
    <font>
      <sz val="10"/>
      <color rgb="FF000000"/>
      <name val="Tahoma"/>
      <family val="2"/>
    </font>
    <font>
      <sz val="10"/>
      <color theme="9" tint="-0.24997000396251678"/>
      <name val="Tahoma"/>
      <family val="2"/>
    </font>
    <font>
      <sz val="10"/>
      <color theme="3" tint="-0.24997000396251678"/>
      <name val="Tahoma"/>
      <family val="2"/>
    </font>
    <font>
      <sz val="10"/>
      <color theme="1"/>
      <name val="Tahoma"/>
      <family val="2"/>
    </font>
    <font>
      <sz val="10"/>
      <color rgb="FFFF0066"/>
      <name val="Tahoma"/>
      <family val="2"/>
    </font>
    <font>
      <b/>
      <sz val="10"/>
      <color theme="1"/>
      <name val="Tahoma"/>
      <family val="2"/>
    </font>
    <font>
      <sz val="10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222"/>
        <bgColor indexed="64"/>
      </patternFill>
    </fill>
    <fill>
      <patternFill patternType="solid">
        <fgColor rgb="FFE8EDB5"/>
        <bgColor indexed="64"/>
      </patternFill>
    </fill>
    <fill>
      <patternFill patternType="solid">
        <fgColor rgb="FFF3F347"/>
        <bgColor indexed="64"/>
      </patternFill>
    </fill>
    <fill>
      <patternFill patternType="solid">
        <fgColor rgb="FFE0E43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8CCE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54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54" applyBorder="1" applyAlignment="1" applyProtection="1">
      <alignment/>
      <protection/>
    </xf>
    <xf numFmtId="0" fontId="0" fillId="0" borderId="0" xfId="0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0" fontId="3" fillId="34" borderId="0" xfId="0" applyFont="1" applyFill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43" fontId="0" fillId="0" borderId="0" xfId="42" applyFont="1" applyFill="1" applyBorder="1" applyAlignment="1">
      <alignment horizontal="left"/>
    </xf>
    <xf numFmtId="43" fontId="0" fillId="0" borderId="0" xfId="42" applyFont="1" applyFill="1" applyBorder="1" applyAlignment="1">
      <alignment/>
    </xf>
    <xf numFmtId="43" fontId="0" fillId="34" borderId="0" xfId="42" applyFont="1" applyFill="1" applyBorder="1" applyAlignment="1">
      <alignment/>
    </xf>
    <xf numFmtId="43" fontId="0" fillId="35" borderId="10" xfId="42" applyFont="1" applyFill="1" applyBorder="1" applyAlignment="1">
      <alignment horizontal="center"/>
    </xf>
    <xf numFmtId="0" fontId="0" fillId="36" borderId="0" xfId="0" applyFill="1" applyAlignment="1">
      <alignment/>
    </xf>
    <xf numFmtId="43" fontId="0" fillId="37" borderId="10" xfId="42" applyFont="1" applyFill="1" applyBorder="1" applyAlignment="1">
      <alignment horizontal="center"/>
    </xf>
    <xf numFmtId="43" fontId="3" fillId="37" borderId="10" xfId="42" applyFont="1" applyFill="1" applyBorder="1" applyAlignment="1">
      <alignment horizontal="center"/>
    </xf>
    <xf numFmtId="0" fontId="0" fillId="38" borderId="0" xfId="0" applyFill="1" applyBorder="1" applyAlignment="1">
      <alignment/>
    </xf>
    <xf numFmtId="43" fontId="0" fillId="39" borderId="10" xfId="42" applyFont="1" applyFill="1" applyBorder="1" applyAlignment="1">
      <alignment horizontal="center"/>
    </xf>
    <xf numFmtId="43" fontId="5" fillId="39" borderId="10" xfId="42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43" fontId="3" fillId="33" borderId="10" xfId="42" applyFont="1" applyFill="1" applyBorder="1" applyAlignment="1">
      <alignment horizontal="center"/>
    </xf>
    <xf numFmtId="43" fontId="0" fillId="33" borderId="1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1" borderId="0" xfId="0" applyFill="1" applyAlignment="1">
      <alignment/>
    </xf>
    <xf numFmtId="43" fontId="3" fillId="41" borderId="0" xfId="42" applyFont="1" applyFill="1" applyBorder="1" applyAlignment="1">
      <alignment horizontal="center"/>
    </xf>
    <xf numFmtId="43" fontId="0" fillId="42" borderId="0" xfId="42" applyFont="1" applyFill="1" applyBorder="1" applyAlignment="1">
      <alignment/>
    </xf>
    <xf numFmtId="0" fontId="3" fillId="42" borderId="0" xfId="0" applyFont="1" applyFill="1" applyAlignment="1">
      <alignment/>
    </xf>
    <xf numFmtId="0" fontId="3" fillId="38" borderId="0" xfId="0" applyFont="1" applyFill="1" applyBorder="1" applyAlignment="1">
      <alignment/>
    </xf>
    <xf numFmtId="0" fontId="3" fillId="36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43" borderId="10" xfId="0" applyFill="1" applyBorder="1" applyAlignment="1">
      <alignment horizontal="center"/>
    </xf>
    <xf numFmtId="43" fontId="3" fillId="42" borderId="10" xfId="42" applyFont="1" applyFill="1" applyBorder="1" applyAlignment="1">
      <alignment horizontal="center"/>
    </xf>
    <xf numFmtId="43" fontId="0" fillId="42" borderId="10" xfId="42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43" borderId="11" xfId="0" applyFill="1" applyBorder="1" applyAlignment="1">
      <alignment horizontal="center"/>
    </xf>
    <xf numFmtId="0" fontId="0" fillId="45" borderId="0" xfId="0" applyFill="1" applyAlignment="1">
      <alignment/>
    </xf>
    <xf numFmtId="43" fontId="0" fillId="39" borderId="10" xfId="42" applyFont="1" applyFill="1" applyBorder="1" applyAlignment="1">
      <alignment horizontal="left"/>
    </xf>
    <xf numFmtId="43" fontId="3" fillId="0" borderId="0" xfId="42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46" borderId="10" xfId="0" applyFont="1" applyFill="1" applyBorder="1" applyAlignment="1">
      <alignment horizontal="center"/>
    </xf>
    <xf numFmtId="43" fontId="6" fillId="16" borderId="10" xfId="42" applyFont="1" applyFill="1" applyBorder="1" applyAlignment="1">
      <alignment horizontal="center"/>
    </xf>
    <xf numFmtId="43" fontId="7" fillId="16" borderId="10" xfId="42" applyFont="1" applyFill="1" applyBorder="1" applyAlignment="1">
      <alignment horizontal="center"/>
    </xf>
    <xf numFmtId="43" fontId="8" fillId="47" borderId="10" xfId="42" applyFont="1" applyFill="1" applyBorder="1" applyAlignment="1">
      <alignment horizontal="center"/>
    </xf>
    <xf numFmtId="207" fontId="2" fillId="16" borderId="10" xfId="42" applyNumberFormat="1" applyFont="1" applyFill="1" applyBorder="1" applyAlignment="1">
      <alignment horizontal="center"/>
    </xf>
    <xf numFmtId="207" fontId="59" fillId="16" borderId="10" xfId="42" applyNumberFormat="1" applyFont="1" applyFill="1" applyBorder="1" applyAlignment="1">
      <alignment horizontal="center"/>
    </xf>
    <xf numFmtId="207" fontId="2" fillId="47" borderId="10" xfId="42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46" borderId="10" xfId="0" applyFont="1" applyFill="1" applyBorder="1" applyAlignment="1">
      <alignment horizontal="center"/>
    </xf>
    <xf numFmtId="43" fontId="2" fillId="16" borderId="10" xfId="42" applyFont="1" applyFill="1" applyBorder="1" applyAlignment="1">
      <alignment horizontal="center"/>
    </xf>
    <xf numFmtId="43" fontId="9" fillId="16" borderId="10" xfId="42" applyFont="1" applyFill="1" applyBorder="1" applyAlignment="1">
      <alignment horizontal="center"/>
    </xf>
    <xf numFmtId="43" fontId="10" fillId="47" borderId="10" xfId="42" applyFont="1" applyFill="1" applyBorder="1" applyAlignment="1">
      <alignment horizontal="center"/>
    </xf>
    <xf numFmtId="207" fontId="6" fillId="16" borderId="10" xfId="42" applyNumberFormat="1" applyFont="1" applyFill="1" applyBorder="1" applyAlignment="1">
      <alignment horizontal="center"/>
    </xf>
    <xf numFmtId="43" fontId="7" fillId="16" borderId="10" xfId="42" applyFont="1" applyFill="1" applyBorder="1" applyAlignment="1">
      <alignment horizontal="center"/>
    </xf>
    <xf numFmtId="207" fontId="60" fillId="16" borderId="10" xfId="42" applyNumberFormat="1" applyFont="1" applyFill="1" applyBorder="1" applyAlignment="1">
      <alignment horizontal="center"/>
    </xf>
    <xf numFmtId="207" fontId="6" fillId="47" borderId="10" xfId="42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54" applyFont="1" applyBorder="1" applyAlignment="1" applyProtection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3" fontId="11" fillId="0" borderId="0" xfId="42" applyFont="1" applyFill="1" applyBorder="1" applyAlignment="1">
      <alignment horizontal="left"/>
    </xf>
    <xf numFmtId="43" fontId="11" fillId="0" borderId="0" xfId="42" applyFont="1" applyFill="1" applyBorder="1" applyAlignment="1">
      <alignment horizontal="center"/>
    </xf>
    <xf numFmtId="43" fontId="13" fillId="0" borderId="0" xfId="42" applyFont="1" applyFill="1" applyBorder="1" applyAlignment="1">
      <alignment horizontal="center"/>
    </xf>
    <xf numFmtId="43" fontId="13" fillId="48" borderId="0" xfId="42" applyFont="1" applyFill="1" applyBorder="1" applyAlignment="1">
      <alignment horizontal="center"/>
    </xf>
    <xf numFmtId="43" fontId="61" fillId="0" borderId="12" xfId="42" applyFont="1" applyFill="1" applyBorder="1" applyAlignment="1">
      <alignment/>
    </xf>
    <xf numFmtId="0" fontId="13" fillId="49" borderId="10" xfId="0" applyFont="1" applyFill="1" applyBorder="1" applyAlignment="1">
      <alignment horizontal="center"/>
    </xf>
    <xf numFmtId="43" fontId="11" fillId="50" borderId="10" xfId="42" applyFont="1" applyFill="1" applyBorder="1" applyAlignment="1">
      <alignment horizontal="center"/>
    </xf>
    <xf numFmtId="207" fontId="11" fillId="50" borderId="10" xfId="42" applyNumberFormat="1" applyFont="1" applyFill="1" applyBorder="1" applyAlignment="1">
      <alignment horizontal="center"/>
    </xf>
    <xf numFmtId="43" fontId="14" fillId="50" borderId="10" xfId="42" applyFont="1" applyFill="1" applyBorder="1" applyAlignment="1">
      <alignment horizontal="center"/>
    </xf>
    <xf numFmtId="43" fontId="13" fillId="51" borderId="10" xfId="42" applyFont="1" applyFill="1" applyBorder="1" applyAlignment="1">
      <alignment horizontal="center"/>
    </xf>
    <xf numFmtId="207" fontId="11" fillId="51" borderId="10" xfId="42" applyNumberFormat="1" applyFont="1" applyFill="1" applyBorder="1" applyAlignment="1">
      <alignment horizontal="center"/>
    </xf>
    <xf numFmtId="0" fontId="13" fillId="51" borderId="10" xfId="0" applyFont="1" applyFill="1" applyBorder="1" applyAlignment="1">
      <alignment horizontal="center"/>
    </xf>
    <xf numFmtId="0" fontId="13" fillId="52" borderId="10" xfId="0" applyFont="1" applyFill="1" applyBorder="1" applyAlignment="1">
      <alignment horizontal="center"/>
    </xf>
    <xf numFmtId="43" fontId="13" fillId="52" borderId="10" xfId="42" applyFont="1" applyFill="1" applyBorder="1" applyAlignment="1">
      <alignment horizontal="center"/>
    </xf>
    <xf numFmtId="207" fontId="11" fillId="52" borderId="10" xfId="42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11" fillId="0" borderId="0" xfId="44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3" fontId="13" fillId="0" borderId="0" xfId="42" applyFont="1" applyFill="1" applyBorder="1" applyAlignment="1">
      <alignment/>
    </xf>
    <xf numFmtId="0" fontId="62" fillId="0" borderId="0" xfId="0" applyFont="1" applyAlignment="1">
      <alignment/>
    </xf>
    <xf numFmtId="0" fontId="12" fillId="0" borderId="0" xfId="54" applyFont="1" applyAlignment="1" applyProtection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3" fillId="53" borderId="10" xfId="0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0" fontId="11" fillId="53" borderId="0" xfId="0" applyFont="1" applyFill="1" applyAlignment="1">
      <alignment/>
    </xf>
    <xf numFmtId="0" fontId="13" fillId="53" borderId="0" xfId="0" applyFont="1" applyFill="1" applyAlignment="1">
      <alignment horizontal="left"/>
    </xf>
    <xf numFmtId="0" fontId="11" fillId="53" borderId="0" xfId="0" applyFont="1" applyFill="1" applyAlignment="1">
      <alignment horizontal="left" indent="1"/>
    </xf>
    <xf numFmtId="0" fontId="16" fillId="19" borderId="0" xfId="0" applyFont="1" applyFill="1" applyBorder="1" applyAlignment="1">
      <alignment/>
    </xf>
    <xf numFmtId="0" fontId="17" fillId="19" borderId="0" xfId="0" applyFont="1" applyFill="1" applyBorder="1" applyAlignment="1">
      <alignment/>
    </xf>
    <xf numFmtId="0" fontId="11" fillId="19" borderId="0" xfId="0" applyFont="1" applyFill="1" applyBorder="1" applyAlignment="1">
      <alignment/>
    </xf>
    <xf numFmtId="0" fontId="11" fillId="19" borderId="0" xfId="0" applyFont="1" applyFill="1" applyAlignment="1">
      <alignment/>
    </xf>
    <xf numFmtId="0" fontId="11" fillId="0" borderId="0" xfId="0" applyFont="1" applyFill="1" applyAlignment="1">
      <alignment/>
    </xf>
    <xf numFmtId="0" fontId="63" fillId="0" borderId="0" xfId="0" applyFont="1" applyAlignment="1">
      <alignment/>
    </xf>
    <xf numFmtId="0" fontId="13" fillId="19" borderId="10" xfId="0" applyFont="1" applyFill="1" applyBorder="1" applyAlignment="1">
      <alignment horizontal="center"/>
    </xf>
    <xf numFmtId="43" fontId="11" fillId="13" borderId="10" xfId="42" applyFont="1" applyFill="1" applyBorder="1" applyAlignment="1">
      <alignment horizontal="center"/>
    </xf>
    <xf numFmtId="207" fontId="11" fillId="13" borderId="10" xfId="42" applyNumberFormat="1" applyFont="1" applyFill="1" applyBorder="1" applyAlignment="1">
      <alignment horizontal="center"/>
    </xf>
    <xf numFmtId="43" fontId="14" fillId="13" borderId="10" xfId="42" applyFont="1" applyFill="1" applyBorder="1" applyAlignment="1">
      <alignment horizontal="center"/>
    </xf>
    <xf numFmtId="43" fontId="13" fillId="33" borderId="10" xfId="42" applyFont="1" applyFill="1" applyBorder="1" applyAlignment="1">
      <alignment horizontal="center"/>
    </xf>
    <xf numFmtId="207" fontId="15" fillId="33" borderId="10" xfId="42" applyNumberFormat="1" applyFont="1" applyFill="1" applyBorder="1" applyAlignment="1">
      <alignment horizontal="center"/>
    </xf>
    <xf numFmtId="207" fontId="15" fillId="0" borderId="0" xfId="42" applyNumberFormat="1" applyFont="1" applyFill="1" applyBorder="1" applyAlignment="1">
      <alignment horizontal="center"/>
    </xf>
    <xf numFmtId="43" fontId="64" fillId="0" borderId="0" xfId="42" applyFont="1" applyFill="1" applyBorder="1" applyAlignment="1">
      <alignment horizontal="center"/>
    </xf>
    <xf numFmtId="43" fontId="61" fillId="0" borderId="13" xfId="42" applyFont="1" applyFill="1" applyBorder="1" applyAlignment="1">
      <alignment/>
    </xf>
    <xf numFmtId="0" fontId="11" fillId="48" borderId="0" xfId="0" applyFont="1" applyFill="1" applyAlignment="1">
      <alignment/>
    </xf>
    <xf numFmtId="43" fontId="61" fillId="0" borderId="0" xfId="42" applyFont="1" applyFill="1" applyBorder="1" applyAlignment="1">
      <alignment/>
    </xf>
    <xf numFmtId="43" fontId="11" fillId="42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0" fontId="13" fillId="42" borderId="0" xfId="0" applyFont="1" applyFill="1" applyAlignment="1">
      <alignment/>
    </xf>
    <xf numFmtId="0" fontId="11" fillId="44" borderId="0" xfId="0" applyFont="1" applyFill="1" applyAlignment="1">
      <alignment/>
    </xf>
    <xf numFmtId="0" fontId="11" fillId="54" borderId="0" xfId="0" applyFont="1" applyFill="1" applyBorder="1" applyAlignment="1">
      <alignment/>
    </xf>
    <xf numFmtId="0" fontId="13" fillId="54" borderId="0" xfId="0" applyFont="1" applyFill="1" applyBorder="1" applyAlignment="1">
      <alignment/>
    </xf>
    <xf numFmtId="0" fontId="11" fillId="54" borderId="0" xfId="0" applyFont="1" applyFill="1" applyAlignment="1">
      <alignment/>
    </xf>
    <xf numFmtId="0" fontId="11" fillId="55" borderId="10" xfId="0" applyFont="1" applyFill="1" applyBorder="1" applyAlignment="1">
      <alignment horizontal="center"/>
    </xf>
    <xf numFmtId="43" fontId="65" fillId="56" borderId="10" xfId="42" applyFont="1" applyFill="1" applyBorder="1" applyAlignment="1">
      <alignment horizontal="center"/>
    </xf>
    <xf numFmtId="207" fontId="65" fillId="56" borderId="10" xfId="42" applyNumberFormat="1" applyFont="1" applyFill="1" applyBorder="1" applyAlignment="1">
      <alignment horizontal="center"/>
    </xf>
    <xf numFmtId="43" fontId="65" fillId="56" borderId="10" xfId="42" applyFont="1" applyFill="1" applyBorder="1" applyAlignment="1">
      <alignment horizontal="right"/>
    </xf>
    <xf numFmtId="43" fontId="13" fillId="54" borderId="10" xfId="42" applyFont="1" applyFill="1" applyBorder="1" applyAlignment="1">
      <alignment horizontal="center"/>
    </xf>
    <xf numFmtId="207" fontId="15" fillId="54" borderId="10" xfId="42" applyNumberFormat="1" applyFont="1" applyFill="1" applyBorder="1" applyAlignment="1">
      <alignment horizontal="center"/>
    </xf>
    <xf numFmtId="0" fontId="11" fillId="14" borderId="0" xfId="0" applyFont="1" applyFill="1" applyBorder="1" applyAlignment="1">
      <alignment/>
    </xf>
    <xf numFmtId="0" fontId="13" fillId="14" borderId="0" xfId="0" applyFont="1" applyFill="1" applyBorder="1" applyAlignment="1">
      <alignment/>
    </xf>
    <xf numFmtId="0" fontId="66" fillId="14" borderId="10" xfId="0" applyFont="1" applyFill="1" applyBorder="1" applyAlignment="1">
      <alignment horizontal="center"/>
    </xf>
    <xf numFmtId="43" fontId="11" fillId="2" borderId="10" xfId="44" applyFont="1" applyFill="1" applyBorder="1" applyAlignment="1">
      <alignment horizontal="center"/>
    </xf>
    <xf numFmtId="207" fontId="11" fillId="2" borderId="10" xfId="44" applyNumberFormat="1" applyFont="1" applyFill="1" applyBorder="1" applyAlignment="1">
      <alignment horizontal="center"/>
    </xf>
    <xf numFmtId="43" fontId="14" fillId="2" borderId="10" xfId="44" applyFont="1" applyFill="1" applyBorder="1" applyAlignment="1">
      <alignment horizontal="center"/>
    </xf>
    <xf numFmtId="43" fontId="11" fillId="9" borderId="10" xfId="44" applyFont="1" applyFill="1" applyBorder="1" applyAlignment="1">
      <alignment horizontal="center"/>
    </xf>
    <xf numFmtId="207" fontId="11" fillId="9" borderId="10" xfId="44" applyNumberFormat="1" applyFont="1" applyFill="1" applyBorder="1" applyAlignment="1">
      <alignment horizontal="center"/>
    </xf>
    <xf numFmtId="43" fontId="11" fillId="14" borderId="10" xfId="44" applyFont="1" applyFill="1" applyBorder="1" applyAlignment="1">
      <alignment horizontal="center"/>
    </xf>
    <xf numFmtId="207" fontId="11" fillId="14" borderId="10" xfId="44" applyNumberFormat="1" applyFont="1" applyFill="1" applyBorder="1" applyAlignment="1">
      <alignment horizontal="center"/>
    </xf>
    <xf numFmtId="43" fontId="13" fillId="14" borderId="10" xfId="44" applyFont="1" applyFill="1" applyBorder="1" applyAlignment="1">
      <alignment horizontal="center"/>
    </xf>
    <xf numFmtId="207" fontId="15" fillId="14" borderId="10" xfId="44" applyNumberFormat="1" applyFont="1" applyFill="1" applyBorder="1" applyAlignment="1">
      <alignment horizontal="center"/>
    </xf>
    <xf numFmtId="43" fontId="13" fillId="0" borderId="0" xfId="44" applyFont="1" applyFill="1" applyBorder="1" applyAlignment="1">
      <alignment horizontal="center"/>
    </xf>
    <xf numFmtId="207" fontId="15" fillId="0" borderId="0" xfId="44" applyNumberFormat="1" applyFont="1" applyFill="1" applyBorder="1" applyAlignment="1">
      <alignment horizontal="center"/>
    </xf>
    <xf numFmtId="0" fontId="11" fillId="57" borderId="0" xfId="0" applyFont="1" applyFill="1" applyAlignment="1">
      <alignment/>
    </xf>
    <xf numFmtId="0" fontId="11" fillId="58" borderId="0" xfId="0" applyFont="1" applyFill="1" applyBorder="1" applyAlignment="1">
      <alignment/>
    </xf>
    <xf numFmtId="0" fontId="13" fillId="58" borderId="0" xfId="0" applyFont="1" applyFill="1" applyBorder="1" applyAlignment="1">
      <alignment/>
    </xf>
    <xf numFmtId="0" fontId="11" fillId="58" borderId="0" xfId="0" applyFont="1" applyFill="1" applyAlignment="1">
      <alignment/>
    </xf>
    <xf numFmtId="0" fontId="13" fillId="58" borderId="10" xfId="0" applyFont="1" applyFill="1" applyBorder="1" applyAlignment="1">
      <alignment horizontal="center"/>
    </xf>
    <xf numFmtId="43" fontId="11" fillId="6" borderId="10" xfId="42" applyFont="1" applyFill="1" applyBorder="1" applyAlignment="1">
      <alignment horizontal="center" vertical="center"/>
    </xf>
    <xf numFmtId="207" fontId="11" fillId="6" borderId="10" xfId="42" applyNumberFormat="1" applyFont="1" applyFill="1" applyBorder="1" applyAlignment="1">
      <alignment horizontal="center" vertical="center"/>
    </xf>
    <xf numFmtId="43" fontId="67" fillId="6" borderId="10" xfId="42" applyFont="1" applyFill="1" applyBorder="1" applyAlignment="1">
      <alignment horizontal="center" vertical="center"/>
    </xf>
    <xf numFmtId="43" fontId="11" fillId="59" borderId="10" xfId="42" applyFont="1" applyFill="1" applyBorder="1" applyAlignment="1">
      <alignment horizontal="center" vertical="center"/>
    </xf>
    <xf numFmtId="207" fontId="11" fillId="59" borderId="10" xfId="42" applyNumberFormat="1" applyFont="1" applyFill="1" applyBorder="1" applyAlignment="1">
      <alignment horizontal="center" vertical="center"/>
    </xf>
    <xf numFmtId="43" fontId="13" fillId="58" borderId="10" xfId="42" applyFont="1" applyFill="1" applyBorder="1" applyAlignment="1">
      <alignment horizontal="center" vertical="center"/>
    </xf>
    <xf numFmtId="207" fontId="15" fillId="58" borderId="10" xfId="42" applyNumberFormat="1" applyFont="1" applyFill="1" applyBorder="1" applyAlignment="1">
      <alignment horizontal="right" vertical="center"/>
    </xf>
    <xf numFmtId="0" fontId="66" fillId="60" borderId="0" xfId="0" applyFont="1" applyFill="1" applyBorder="1" applyAlignment="1">
      <alignment/>
    </xf>
    <xf numFmtId="0" fontId="68" fillId="60" borderId="0" xfId="0" applyFont="1" applyFill="1" applyBorder="1" applyAlignment="1">
      <alignment/>
    </xf>
    <xf numFmtId="0" fontId="66" fillId="60" borderId="0" xfId="0" applyFont="1" applyFill="1" applyAlignment="1">
      <alignment/>
    </xf>
    <xf numFmtId="9" fontId="11" fillId="0" borderId="0" xfId="0" applyNumberFormat="1" applyFont="1" applyAlignment="1">
      <alignment/>
    </xf>
    <xf numFmtId="0" fontId="11" fillId="46" borderId="10" xfId="0" applyFont="1" applyFill="1" applyBorder="1" applyAlignment="1">
      <alignment horizontal="center"/>
    </xf>
    <xf numFmtId="43" fontId="11" fillId="16" borderId="10" xfId="42" applyFont="1" applyFill="1" applyBorder="1" applyAlignment="1">
      <alignment horizontal="center"/>
    </xf>
    <xf numFmtId="207" fontId="11" fillId="16" borderId="10" xfId="42" applyNumberFormat="1" applyFont="1" applyFill="1" applyBorder="1" applyAlignment="1">
      <alignment horizontal="center"/>
    </xf>
    <xf numFmtId="43" fontId="14" fillId="16" borderId="10" xfId="42" applyFont="1" applyFill="1" applyBorder="1" applyAlignment="1">
      <alignment horizontal="center"/>
    </xf>
    <xf numFmtId="207" fontId="61" fillId="16" borderId="10" xfId="42" applyNumberFormat="1" applyFont="1" applyFill="1" applyBorder="1" applyAlignment="1">
      <alignment horizontal="center"/>
    </xf>
    <xf numFmtId="43" fontId="13" fillId="47" borderId="10" xfId="42" applyFont="1" applyFill="1" applyBorder="1" applyAlignment="1">
      <alignment horizontal="center"/>
    </xf>
    <xf numFmtId="0" fontId="66" fillId="50" borderId="0" xfId="0" applyFont="1" applyFill="1" applyAlignment="1">
      <alignment/>
    </xf>
    <xf numFmtId="0" fontId="68" fillId="50" borderId="0" xfId="0" applyFont="1" applyFill="1" applyAlignment="1">
      <alignment horizontal="left"/>
    </xf>
    <xf numFmtId="0" fontId="66" fillId="50" borderId="0" xfId="0" applyFont="1" applyFill="1" applyAlignment="1">
      <alignment horizontal="left" indent="1"/>
    </xf>
    <xf numFmtId="0" fontId="11" fillId="52" borderId="0" xfId="0" applyFont="1" applyFill="1" applyBorder="1" applyAlignment="1">
      <alignment/>
    </xf>
    <xf numFmtId="0" fontId="13" fillId="52" borderId="0" xfId="0" applyFont="1" applyFill="1" applyBorder="1" applyAlignment="1">
      <alignment/>
    </xf>
    <xf numFmtId="0" fontId="11" fillId="52" borderId="0" xfId="0" applyFont="1" applyFill="1" applyAlignment="1">
      <alignment/>
    </xf>
    <xf numFmtId="43" fontId="11" fillId="42" borderId="0" xfId="44" applyFont="1" applyFill="1" applyBorder="1" applyAlignment="1">
      <alignment/>
    </xf>
    <xf numFmtId="43" fontId="11" fillId="0" borderId="0" xfId="44" applyFont="1" applyFill="1" applyBorder="1" applyAlignment="1">
      <alignment horizontal="center"/>
    </xf>
    <xf numFmtId="43" fontId="11" fillId="0" borderId="0" xfId="44" applyFont="1" applyFill="1" applyBorder="1" applyAlignment="1">
      <alignment/>
    </xf>
    <xf numFmtId="207" fontId="15" fillId="47" borderId="10" xfId="42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66" fillId="5" borderId="0" xfId="0" applyFont="1" applyFill="1" applyAlignment="1">
      <alignment/>
    </xf>
    <xf numFmtId="0" fontId="68" fillId="5" borderId="0" xfId="0" applyFont="1" applyFill="1" applyAlignment="1">
      <alignment horizontal="left"/>
    </xf>
    <xf numFmtId="0" fontId="66" fillId="5" borderId="0" xfId="0" applyFont="1" applyFill="1" applyAlignment="1">
      <alignment horizontal="left" indent="1"/>
    </xf>
    <xf numFmtId="0" fontId="11" fillId="61" borderId="0" xfId="0" applyFont="1" applyFill="1" applyBorder="1" applyAlignment="1">
      <alignment/>
    </xf>
    <xf numFmtId="0" fontId="13" fillId="61" borderId="0" xfId="0" applyFont="1" applyFill="1" applyBorder="1" applyAlignment="1">
      <alignment/>
    </xf>
    <xf numFmtId="0" fontId="11" fillId="61" borderId="0" xfId="0" applyFont="1" applyFill="1" applyAlignment="1">
      <alignment/>
    </xf>
    <xf numFmtId="0" fontId="13" fillId="61" borderId="10" xfId="0" applyFont="1" applyFill="1" applyBorder="1" applyAlignment="1">
      <alignment horizontal="center"/>
    </xf>
    <xf numFmtId="43" fontId="13" fillId="61" borderId="10" xfId="42" applyFont="1" applyFill="1" applyBorder="1" applyAlignment="1">
      <alignment horizontal="center"/>
    </xf>
    <xf numFmtId="207" fontId="11" fillId="61" borderId="10" xfId="42" applyNumberFormat="1" applyFont="1" applyFill="1" applyBorder="1" applyAlignment="1">
      <alignment horizontal="center"/>
    </xf>
    <xf numFmtId="43" fontId="11" fillId="5" borderId="10" xfId="42" applyFont="1" applyFill="1" applyBorder="1" applyAlignment="1">
      <alignment horizontal="center"/>
    </xf>
    <xf numFmtId="207" fontId="11" fillId="5" borderId="10" xfId="42" applyNumberFormat="1" applyFont="1" applyFill="1" applyBorder="1" applyAlignment="1">
      <alignment horizontal="center"/>
    </xf>
    <xf numFmtId="43" fontId="14" fillId="5" borderId="10" xfId="42" applyFont="1" applyFill="1" applyBorder="1" applyAlignment="1">
      <alignment horizontal="center"/>
    </xf>
    <xf numFmtId="0" fontId="11" fillId="62" borderId="0" xfId="0" applyFont="1" applyFill="1" applyAlignment="1">
      <alignment/>
    </xf>
    <xf numFmtId="0" fontId="13" fillId="19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207" fontId="11" fillId="0" borderId="0" xfId="42" applyNumberFormat="1" applyFont="1" applyFill="1" applyBorder="1" applyAlignment="1">
      <alignment horizontal="center"/>
    </xf>
    <xf numFmtId="0" fontId="0" fillId="63" borderId="0" xfId="0" applyFill="1" applyBorder="1" applyAlignment="1">
      <alignment horizontal="center"/>
    </xf>
    <xf numFmtId="43" fontId="61" fillId="64" borderId="12" xfId="42" applyFont="1" applyFill="1" applyBorder="1" applyAlignment="1">
      <alignment horizontal="center"/>
    </xf>
    <xf numFmtId="0" fontId="61" fillId="64" borderId="0" xfId="0" applyFont="1" applyFill="1" applyAlignment="1">
      <alignment horizontal="center"/>
    </xf>
    <xf numFmtId="0" fontId="61" fillId="65" borderId="0" xfId="0" applyFont="1" applyFill="1" applyBorder="1" applyAlignment="1">
      <alignment horizontal="center"/>
    </xf>
    <xf numFmtId="43" fontId="61" fillId="3" borderId="12" xfId="42" applyFont="1" applyFill="1" applyBorder="1" applyAlignment="1">
      <alignment horizontal="center"/>
    </xf>
    <xf numFmtId="43" fontId="61" fillId="0" borderId="12" xfId="42" applyFont="1" applyFill="1" applyBorder="1" applyAlignment="1">
      <alignment horizontal="center"/>
    </xf>
    <xf numFmtId="43" fontId="61" fillId="0" borderId="0" xfId="42" applyFont="1" applyFill="1" applyBorder="1" applyAlignment="1">
      <alignment horizontal="center"/>
    </xf>
    <xf numFmtId="43" fontId="61" fillId="3" borderId="0" xfId="42" applyFont="1" applyFill="1" applyBorder="1" applyAlignment="1">
      <alignment horizontal="center"/>
    </xf>
    <xf numFmtId="43" fontId="60" fillId="3" borderId="12" xfId="42" applyFont="1" applyFill="1" applyBorder="1" applyAlignment="1">
      <alignment horizontal="center"/>
    </xf>
    <xf numFmtId="43" fontId="59" fillId="3" borderId="12" xfId="42" applyFont="1" applyFill="1" applyBorder="1" applyAlignment="1">
      <alignment horizontal="center"/>
    </xf>
    <xf numFmtId="0" fontId="69" fillId="3" borderId="1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1" name="Picture 3" descr="http://maps.gstatic.com/intl/en_ALL/mapfiles/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19</xdr:row>
      <xdr:rowOff>0</xdr:rowOff>
    </xdr:from>
    <xdr:to>
      <xdr:col>9</xdr:col>
      <xdr:colOff>219075</xdr:colOff>
      <xdr:row>19</xdr:row>
      <xdr:rowOff>133350</xdr:rowOff>
    </xdr:to>
    <xdr:pic>
      <xdr:nvPicPr>
        <xdr:cNvPr id="2" name="pp-starred-item-star" descr="http://maps.gstatic.com/intl/en_ALL/mapfiles/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1146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arningcurve-th.com/" TargetMode="External" /><Relationship Id="rId2" Type="http://schemas.openxmlformats.org/officeDocument/2006/relationships/hyperlink" Target="http://www.geossf.com/" TargetMode="External" /><Relationship Id="rId3" Type="http://schemas.openxmlformats.org/officeDocument/2006/relationships/hyperlink" Target="http://www.intraxinstitute.edu/" TargetMode="External" /><Relationship Id="rId4" Type="http://schemas.openxmlformats.org/officeDocument/2006/relationships/hyperlink" Target="http://www.kaplanaspect.com/tha/schools/usa/learn-english-san-francisco.aspx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arningcurve-th.com/" TargetMode="External" /><Relationship Id="rId2" Type="http://schemas.openxmlformats.org/officeDocument/2006/relationships/hyperlink" Target="http://www.ef.com/sanfranciscoschool" TargetMode="External" /><Relationship Id="rId3" Type="http://schemas.openxmlformats.org/officeDocument/2006/relationships/hyperlink" Target="http://www.ecenglish.com/" TargetMode="External" /><Relationship Id="rId4" Type="http://schemas.openxmlformats.org/officeDocument/2006/relationships/hyperlink" Target="http://www.kaplaninternational.com/" TargetMode="External" /><Relationship Id="rId5" Type="http://schemas.openxmlformats.org/officeDocument/2006/relationships/hyperlink" Target="http://www.embassyces.com/" TargetMode="External" /><Relationship Id="rId6" Type="http://schemas.openxmlformats.org/officeDocument/2006/relationships/hyperlink" Target="http://www.els.edu/" TargetMode="External" /><Relationship Id="rId7" Type="http://schemas.openxmlformats.org/officeDocument/2006/relationships/hyperlink" Target="http://www.els.edu/" TargetMode="External" /><Relationship Id="rId8" Type="http://schemas.openxmlformats.org/officeDocument/2006/relationships/hyperlink" Target="http://www.ilsc.com/san-francisco/" TargetMode="External" /><Relationship Id="rId9" Type="http://schemas.openxmlformats.org/officeDocument/2006/relationships/hyperlink" Target="http://www.elisf.com/" TargetMode="External" /><Relationship Id="rId10" Type="http://schemas.openxmlformats.org/officeDocument/2006/relationships/hyperlink" Target="http://www.sfsu.edu/~ali/about.html" TargetMode="External" /><Relationship Id="rId11" Type="http://schemas.openxmlformats.org/officeDocument/2006/relationships/hyperlink" Target="http://www.intraxinstitute.edu/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B26" sqref="B26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4" width="11.7109375" style="0" customWidth="1"/>
    <col min="5" max="5" width="11.8515625" style="0" customWidth="1"/>
    <col min="6" max="6" width="12.28125" style="0" customWidth="1"/>
    <col min="7" max="7" width="12.140625" style="0" customWidth="1"/>
    <col min="8" max="8" width="11.57421875" style="0" customWidth="1"/>
    <col min="9" max="9" width="11.7109375" style="0" customWidth="1"/>
    <col min="10" max="10" width="11.421875" style="0" customWidth="1"/>
  </cols>
  <sheetData>
    <row r="1" ht="12.75">
      <c r="A1" s="1" t="s">
        <v>0</v>
      </c>
    </row>
    <row r="2" ht="12.75">
      <c r="A2" t="s">
        <v>1</v>
      </c>
    </row>
    <row r="3" ht="12.75">
      <c r="A3" s="3" t="s">
        <v>15</v>
      </c>
    </row>
    <row r="4" ht="12.75">
      <c r="A4" t="s">
        <v>51</v>
      </c>
    </row>
    <row r="5" ht="12.75">
      <c r="A5" t="s">
        <v>49</v>
      </c>
    </row>
    <row r="6" ht="12.75">
      <c r="A6" s="1" t="s">
        <v>52</v>
      </c>
    </row>
    <row r="7" ht="12.75">
      <c r="A7" s="1" t="s">
        <v>52</v>
      </c>
    </row>
    <row r="8" ht="12.75">
      <c r="A8" s="1"/>
    </row>
    <row r="9" ht="12.75">
      <c r="A9" s="2" t="s">
        <v>11</v>
      </c>
    </row>
    <row r="10" spans="1:2" ht="12.75">
      <c r="A10" s="17" t="s">
        <v>19</v>
      </c>
      <c r="B10" s="32" t="s">
        <v>32</v>
      </c>
    </row>
    <row r="12" ht="12.75">
      <c r="H12" s="11"/>
    </row>
    <row r="13" spans="1:8" ht="12.75">
      <c r="A13" s="20" t="s">
        <v>2</v>
      </c>
      <c r="B13" s="31" t="s">
        <v>62</v>
      </c>
      <c r="C13" s="20"/>
      <c r="D13" s="20"/>
      <c r="E13" s="4"/>
      <c r="F13" s="4"/>
      <c r="G13" s="4"/>
      <c r="H13" s="4"/>
    </row>
    <row r="14" spans="1:8" ht="12.75">
      <c r="A14" s="4" t="s">
        <v>3</v>
      </c>
      <c r="B14" s="12" t="s">
        <v>63</v>
      </c>
      <c r="C14" s="4"/>
      <c r="D14" s="4"/>
      <c r="E14" s="4"/>
      <c r="F14" s="4"/>
      <c r="G14" s="4"/>
      <c r="H14" s="4"/>
    </row>
    <row r="15" spans="1:8" ht="12.75">
      <c r="A15" s="4" t="s">
        <v>4</v>
      </c>
      <c r="B15" s="5" t="s">
        <v>57</v>
      </c>
      <c r="C15" s="4" t="s">
        <v>52</v>
      </c>
      <c r="D15" s="4"/>
      <c r="E15" s="4"/>
      <c r="F15" s="4"/>
      <c r="G15" s="4"/>
      <c r="H15" s="4"/>
    </row>
    <row r="16" spans="1:8" ht="12.75">
      <c r="A16" s="4" t="s">
        <v>13</v>
      </c>
      <c r="B16" s="4">
        <v>14</v>
      </c>
      <c r="C16" s="4"/>
      <c r="D16" s="4"/>
      <c r="E16" s="4"/>
      <c r="F16" s="4"/>
      <c r="G16" s="4"/>
      <c r="H16" s="4"/>
    </row>
    <row r="17" spans="1:8" ht="12.75">
      <c r="A17" s="4" t="s">
        <v>14</v>
      </c>
      <c r="B17" s="12" t="s">
        <v>28</v>
      </c>
      <c r="C17" s="4"/>
      <c r="D17" s="4"/>
      <c r="E17" s="4"/>
      <c r="F17" s="4"/>
      <c r="G17" s="4"/>
      <c r="H17" s="4"/>
    </row>
    <row r="18" spans="1:8" ht="12.75">
      <c r="A18" s="4" t="s">
        <v>12</v>
      </c>
      <c r="B18" s="6" t="s">
        <v>64</v>
      </c>
      <c r="C18" s="4"/>
      <c r="D18" s="4"/>
      <c r="E18" s="4"/>
      <c r="F18" s="4"/>
      <c r="G18" s="4"/>
      <c r="H18" s="4"/>
    </row>
    <row r="19" spans="1:8" ht="12.75">
      <c r="A19" s="4" t="s">
        <v>8</v>
      </c>
      <c r="B19" s="5" t="s">
        <v>30</v>
      </c>
      <c r="C19" s="7">
        <v>35</v>
      </c>
      <c r="D19" s="4" t="s">
        <v>16</v>
      </c>
      <c r="E19" s="4"/>
      <c r="F19" s="4"/>
      <c r="G19" s="4"/>
      <c r="H19" s="4"/>
    </row>
    <row r="20" spans="1:10" ht="12.75">
      <c r="A20" s="4"/>
      <c r="B20" s="188" t="s">
        <v>29</v>
      </c>
      <c r="C20" s="188"/>
      <c r="D20" s="188"/>
      <c r="E20" s="188"/>
      <c r="F20" s="188"/>
      <c r="G20" s="188"/>
      <c r="H20" s="188"/>
      <c r="I20" s="188"/>
      <c r="J20" s="188"/>
    </row>
    <row r="21" spans="1:10" ht="12.75">
      <c r="A21" s="23" t="s">
        <v>20</v>
      </c>
      <c r="B21" s="39">
        <v>8</v>
      </c>
      <c r="C21" s="39">
        <v>12</v>
      </c>
      <c r="D21" s="39">
        <v>16</v>
      </c>
      <c r="E21" s="39">
        <v>20</v>
      </c>
      <c r="F21" s="39">
        <v>24</v>
      </c>
      <c r="G21" s="39">
        <v>28</v>
      </c>
      <c r="H21" s="39">
        <v>32</v>
      </c>
      <c r="I21" s="39">
        <v>36</v>
      </c>
      <c r="J21" s="39">
        <v>48</v>
      </c>
    </row>
    <row r="22" spans="1:10" ht="12.75">
      <c r="A22" s="21" t="s">
        <v>5</v>
      </c>
      <c r="B22" s="21">
        <v>100</v>
      </c>
      <c r="C22" s="21">
        <v>100</v>
      </c>
      <c r="D22" s="21">
        <v>100</v>
      </c>
      <c r="E22" s="21">
        <v>100</v>
      </c>
      <c r="F22" s="21">
        <v>100</v>
      </c>
      <c r="G22" s="21">
        <v>100</v>
      </c>
      <c r="H22" s="21">
        <v>100</v>
      </c>
      <c r="I22" s="21">
        <v>100</v>
      </c>
      <c r="J22" s="21">
        <v>100</v>
      </c>
    </row>
    <row r="23" spans="1:10" ht="12.75">
      <c r="A23" s="22" t="s">
        <v>58</v>
      </c>
      <c r="B23" s="21">
        <f>260*B21</f>
        <v>2080</v>
      </c>
      <c r="C23" s="21">
        <f>245*10</f>
        <v>2450</v>
      </c>
      <c r="D23" s="21">
        <f>235*D21</f>
        <v>3760</v>
      </c>
      <c r="E23" s="21">
        <f>230*E21</f>
        <v>4600</v>
      </c>
      <c r="F23" s="21">
        <f>225*20</f>
        <v>4500</v>
      </c>
      <c r="G23" s="21">
        <f>225*G21</f>
        <v>6300</v>
      </c>
      <c r="H23" s="21">
        <f>225*32</f>
        <v>7200</v>
      </c>
      <c r="I23" s="21">
        <f>225*30</f>
        <v>6750</v>
      </c>
      <c r="J23" s="21">
        <f>225*J21</f>
        <v>10800</v>
      </c>
    </row>
    <row r="24" spans="1:10" ht="12.75">
      <c r="A24" s="21" t="s">
        <v>6</v>
      </c>
      <c r="B24" s="21">
        <v>180</v>
      </c>
      <c r="C24" s="21">
        <v>180</v>
      </c>
      <c r="D24" s="21">
        <v>180</v>
      </c>
      <c r="E24" s="21">
        <v>180</v>
      </c>
      <c r="F24" s="21">
        <v>180</v>
      </c>
      <c r="G24" s="21">
        <v>180</v>
      </c>
      <c r="H24" s="21">
        <v>180</v>
      </c>
      <c r="I24" s="21">
        <v>180</v>
      </c>
      <c r="J24" s="21">
        <v>180</v>
      </c>
    </row>
    <row r="25" spans="1:10" ht="12.75">
      <c r="A25" s="21" t="s">
        <v>59</v>
      </c>
      <c r="B25" s="21">
        <f>250*4</f>
        <v>1000</v>
      </c>
      <c r="C25" s="21">
        <f>250*4</f>
        <v>1000</v>
      </c>
      <c r="D25" s="21">
        <f>250*4</f>
        <v>1000</v>
      </c>
      <c r="E25" s="21">
        <f aca="true" t="shared" si="0" ref="E25:J25">250*4</f>
        <v>1000</v>
      </c>
      <c r="F25" s="21">
        <f t="shared" si="0"/>
        <v>1000</v>
      </c>
      <c r="G25" s="21">
        <f t="shared" si="0"/>
        <v>1000</v>
      </c>
      <c r="H25" s="21">
        <f t="shared" si="0"/>
        <v>1000</v>
      </c>
      <c r="I25" s="21">
        <f t="shared" si="0"/>
        <v>1000</v>
      </c>
      <c r="J25" s="21">
        <f t="shared" si="0"/>
        <v>1000</v>
      </c>
    </row>
    <row r="26" spans="1:10" ht="12.75">
      <c r="A26" s="21" t="s">
        <v>42</v>
      </c>
      <c r="B26" s="21">
        <v>60</v>
      </c>
      <c r="C26" s="21">
        <v>60</v>
      </c>
      <c r="D26" s="21">
        <v>60</v>
      </c>
      <c r="E26" s="21">
        <v>60</v>
      </c>
      <c r="F26" s="21">
        <v>60</v>
      </c>
      <c r="G26" s="21">
        <v>60</v>
      </c>
      <c r="H26" s="21">
        <v>60</v>
      </c>
      <c r="I26" s="21">
        <v>60</v>
      </c>
      <c r="J26" s="21">
        <v>60</v>
      </c>
    </row>
    <row r="27" spans="1:10" ht="12.75">
      <c r="A27" s="21" t="s">
        <v>22</v>
      </c>
      <c r="B27" s="21">
        <f>SUM(B22:B25)</f>
        <v>3360</v>
      </c>
      <c r="C27" s="21">
        <f>SUM(C22:C25)</f>
        <v>3730</v>
      </c>
      <c r="D27" s="21">
        <f>SUM(D22:D25)</f>
        <v>5040</v>
      </c>
      <c r="E27" s="21">
        <f aca="true" t="shared" si="1" ref="E27:J27">SUM(E22:E25)</f>
        <v>5880</v>
      </c>
      <c r="F27" s="21">
        <f t="shared" si="1"/>
        <v>5780</v>
      </c>
      <c r="G27" s="21">
        <f t="shared" si="1"/>
        <v>7580</v>
      </c>
      <c r="H27" s="21">
        <f t="shared" si="1"/>
        <v>8480</v>
      </c>
      <c r="I27" s="21">
        <f t="shared" si="1"/>
        <v>8030</v>
      </c>
      <c r="J27" s="21">
        <f t="shared" si="1"/>
        <v>12080</v>
      </c>
    </row>
    <row r="28" spans="1:10" ht="12.75">
      <c r="A28" s="24" t="s">
        <v>23</v>
      </c>
      <c r="B28" s="25">
        <f>B27*C19</f>
        <v>117600</v>
      </c>
      <c r="C28" s="25">
        <f aca="true" t="shared" si="2" ref="C28:J28">C27*32</f>
        <v>119360</v>
      </c>
      <c r="D28" s="25">
        <f t="shared" si="2"/>
        <v>161280</v>
      </c>
      <c r="E28" s="25">
        <f t="shared" si="2"/>
        <v>188160</v>
      </c>
      <c r="F28" s="25">
        <f t="shared" si="2"/>
        <v>184960</v>
      </c>
      <c r="G28" s="25">
        <f t="shared" si="2"/>
        <v>242560</v>
      </c>
      <c r="H28" s="25">
        <f t="shared" si="2"/>
        <v>271360</v>
      </c>
      <c r="I28" s="25">
        <f t="shared" si="2"/>
        <v>256960</v>
      </c>
      <c r="J28" s="25">
        <f t="shared" si="2"/>
        <v>386560</v>
      </c>
    </row>
    <row r="29" spans="1:5" ht="12.75">
      <c r="A29" s="42" t="s">
        <v>60</v>
      </c>
      <c r="B29" s="8"/>
      <c r="C29" s="8"/>
      <c r="D29" s="8"/>
      <c r="E29" s="8"/>
    </row>
    <row r="30" spans="1:8" ht="12.75">
      <c r="A30" s="29" t="s">
        <v>17</v>
      </c>
      <c r="B30" s="8"/>
      <c r="C30" s="8"/>
      <c r="D30" s="8"/>
      <c r="E30" s="8"/>
      <c r="F30" s="8"/>
      <c r="G30" s="8"/>
      <c r="H30" s="4"/>
    </row>
    <row r="31" spans="1:8" ht="12.75">
      <c r="A31" s="14" t="s">
        <v>40</v>
      </c>
      <c r="C31" s="8"/>
      <c r="D31" s="8"/>
      <c r="G31" s="8"/>
      <c r="H31" s="13" t="s">
        <v>18</v>
      </c>
    </row>
    <row r="32" spans="1:8" ht="12.75">
      <c r="A32" s="14" t="s">
        <v>25</v>
      </c>
      <c r="B32" s="8"/>
      <c r="C32" s="8"/>
      <c r="D32" s="8"/>
      <c r="E32" s="8"/>
      <c r="F32" s="8"/>
      <c r="G32" s="8"/>
      <c r="H32" s="4"/>
    </row>
    <row r="33" spans="1:8" ht="12.75">
      <c r="A33" s="14" t="s">
        <v>26</v>
      </c>
      <c r="B33" s="8"/>
      <c r="C33" s="8"/>
      <c r="D33" s="8"/>
      <c r="E33" s="8"/>
      <c r="F33" s="8"/>
      <c r="G33" s="8"/>
      <c r="H33" s="4"/>
    </row>
    <row r="34" spans="1:8" ht="12.75">
      <c r="A34" s="13" t="s">
        <v>43</v>
      </c>
      <c r="B34" s="8"/>
      <c r="C34" s="8"/>
      <c r="D34" s="8"/>
      <c r="E34" s="8"/>
      <c r="F34" s="8"/>
      <c r="G34" s="8"/>
      <c r="H34" s="9"/>
    </row>
    <row r="35" spans="1:8" ht="12.75">
      <c r="A35" s="13" t="s">
        <v>44</v>
      </c>
      <c r="B35" s="8"/>
      <c r="C35" s="8"/>
      <c r="D35" s="8"/>
      <c r="E35" s="8"/>
      <c r="F35" s="8"/>
      <c r="G35" s="8"/>
      <c r="H35" s="9"/>
    </row>
    <row r="36" spans="1:10" s="26" customFormat="1" ht="12.75">
      <c r="A36" s="13"/>
      <c r="B36" s="8"/>
      <c r="C36" s="8"/>
      <c r="D36" s="8"/>
      <c r="E36" s="8"/>
      <c r="F36" s="8"/>
      <c r="G36" s="8"/>
      <c r="H36" s="9"/>
      <c r="I36"/>
      <c r="J36"/>
    </row>
    <row r="37" spans="1:10" s="26" customFormat="1" ht="12.75">
      <c r="A37" s="30" t="s">
        <v>7</v>
      </c>
      <c r="B37"/>
      <c r="C37"/>
      <c r="D37"/>
      <c r="E37"/>
      <c r="F37"/>
      <c r="G37"/>
      <c r="H37" s="9"/>
      <c r="I37"/>
      <c r="J37"/>
    </row>
    <row r="38" spans="1:10" s="26" customFormat="1" ht="12.75">
      <c r="A38" t="s">
        <v>61</v>
      </c>
      <c r="B38"/>
      <c r="C38"/>
      <c r="D38"/>
      <c r="E38"/>
      <c r="F38"/>
      <c r="G38"/>
      <c r="H38" s="9"/>
      <c r="I38"/>
      <c r="J38"/>
    </row>
    <row r="39" spans="1:10" s="26" customFormat="1" ht="12.75">
      <c r="A39" t="s">
        <v>9</v>
      </c>
      <c r="B39"/>
      <c r="C39"/>
      <c r="D39"/>
      <c r="E39"/>
      <c r="F39"/>
      <c r="G39"/>
      <c r="H39" s="9"/>
      <c r="I39"/>
      <c r="J39"/>
    </row>
    <row r="40" spans="1:10" s="26" customFormat="1" ht="12.75">
      <c r="A40" t="s">
        <v>10</v>
      </c>
      <c r="B40"/>
      <c r="C40"/>
      <c r="D40"/>
      <c r="E40"/>
      <c r="F40"/>
      <c r="G40"/>
      <c r="H40" s="9"/>
      <c r="I40"/>
      <c r="J40"/>
    </row>
    <row r="41" spans="1:10" s="26" customFormat="1" ht="12.75">
      <c r="A41"/>
      <c r="B41"/>
      <c r="C41"/>
      <c r="D41"/>
      <c r="E41"/>
      <c r="F41"/>
      <c r="G41"/>
      <c r="H41" s="9"/>
      <c r="I41"/>
      <c r="J41"/>
    </row>
    <row r="42" spans="1:10" ht="12.75">
      <c r="A42" s="27"/>
      <c r="B42" s="27"/>
      <c r="C42" s="27"/>
      <c r="D42" s="27"/>
      <c r="E42" s="27"/>
      <c r="F42" s="27"/>
      <c r="G42" s="27"/>
      <c r="H42" s="28"/>
      <c r="I42" s="27"/>
      <c r="J42" s="27"/>
    </row>
    <row r="43" ht="12.75">
      <c r="H43" s="11"/>
    </row>
    <row r="44" spans="1:8" ht="12.75">
      <c r="A44" s="33" t="s">
        <v>2</v>
      </c>
      <c r="B44" s="34" t="s">
        <v>34</v>
      </c>
      <c r="C44" s="33"/>
      <c r="D44" s="33"/>
      <c r="E44" s="33"/>
      <c r="F44" s="4"/>
      <c r="G44" s="4"/>
      <c r="H44" s="4"/>
    </row>
    <row r="45" spans="1:8" ht="12.75">
      <c r="A45" s="4" t="s">
        <v>3</v>
      </c>
      <c r="B45" s="12" t="s">
        <v>35</v>
      </c>
      <c r="C45" s="4"/>
      <c r="D45" s="4"/>
      <c r="E45" s="4"/>
      <c r="F45" s="4"/>
      <c r="G45" s="4"/>
      <c r="H45" s="4"/>
    </row>
    <row r="46" spans="1:8" ht="12.75">
      <c r="A46" s="4" t="s">
        <v>4</v>
      </c>
      <c r="B46" s="5" t="s">
        <v>36</v>
      </c>
      <c r="C46" s="4" t="s">
        <v>45</v>
      </c>
      <c r="D46" s="4"/>
      <c r="E46" s="4"/>
      <c r="F46" s="4"/>
      <c r="G46" s="4"/>
      <c r="H46" s="4"/>
    </row>
    <row r="47" spans="1:8" ht="12.75">
      <c r="A47" s="4" t="s">
        <v>13</v>
      </c>
      <c r="B47" s="4">
        <v>14</v>
      </c>
      <c r="C47" s="4"/>
      <c r="D47" s="4"/>
      <c r="E47" s="4"/>
      <c r="F47" s="4"/>
      <c r="G47" s="4"/>
      <c r="H47" s="4"/>
    </row>
    <row r="48" spans="1:8" ht="12.75">
      <c r="A48" s="4" t="s">
        <v>14</v>
      </c>
      <c r="B48" s="12" t="s">
        <v>38</v>
      </c>
      <c r="C48" s="4"/>
      <c r="D48" s="4"/>
      <c r="E48" s="4"/>
      <c r="F48" s="4"/>
      <c r="G48" s="4"/>
      <c r="H48" s="4"/>
    </row>
    <row r="49" spans="1:8" ht="12.75">
      <c r="A49" s="4" t="s">
        <v>12</v>
      </c>
      <c r="B49" s="6" t="s">
        <v>65</v>
      </c>
      <c r="C49" s="4"/>
      <c r="D49" s="4"/>
      <c r="E49" s="4"/>
      <c r="F49" s="4"/>
      <c r="G49" s="4"/>
      <c r="H49" s="4"/>
    </row>
    <row r="50" spans="1:8" ht="12.75">
      <c r="A50" s="4" t="s">
        <v>8</v>
      </c>
      <c r="B50" s="5" t="s">
        <v>30</v>
      </c>
      <c r="C50" s="7">
        <v>35</v>
      </c>
      <c r="D50" s="4" t="s">
        <v>16</v>
      </c>
      <c r="E50" s="4"/>
      <c r="F50" s="4"/>
      <c r="G50" s="4"/>
      <c r="H50" s="4"/>
    </row>
    <row r="51" spans="1:10" ht="12.75">
      <c r="A51" s="4"/>
      <c r="B51" s="188" t="s">
        <v>29</v>
      </c>
      <c r="C51" s="188"/>
      <c r="D51" s="188"/>
      <c r="E51" s="188"/>
      <c r="F51" s="188"/>
      <c r="G51" s="188"/>
      <c r="H51" s="188"/>
      <c r="I51" s="188"/>
      <c r="J51" s="188"/>
    </row>
    <row r="52" spans="1:10" ht="12.75">
      <c r="A52" s="35" t="s">
        <v>20</v>
      </c>
      <c r="B52" s="39">
        <v>8</v>
      </c>
      <c r="C52" s="39">
        <v>12</v>
      </c>
      <c r="D52" s="39">
        <v>16</v>
      </c>
      <c r="E52" s="39">
        <v>20</v>
      </c>
      <c r="F52" s="39">
        <v>24</v>
      </c>
      <c r="G52" s="39">
        <v>26</v>
      </c>
      <c r="H52" s="39">
        <v>32</v>
      </c>
      <c r="I52" s="39">
        <v>36</v>
      </c>
      <c r="J52" s="39">
        <v>48</v>
      </c>
    </row>
    <row r="53" spans="1:10" ht="12.75">
      <c r="A53" s="21" t="s">
        <v>5</v>
      </c>
      <c r="B53" s="21">
        <v>100</v>
      </c>
      <c r="C53" s="21">
        <v>100</v>
      </c>
      <c r="D53" s="21">
        <v>100</v>
      </c>
      <c r="E53" s="21">
        <v>100</v>
      </c>
      <c r="F53" s="21">
        <v>100</v>
      </c>
      <c r="G53" s="21">
        <v>100</v>
      </c>
      <c r="H53" s="21">
        <v>100</v>
      </c>
      <c r="I53" s="21">
        <v>100</v>
      </c>
      <c r="J53" s="21">
        <v>100</v>
      </c>
    </row>
    <row r="54" spans="1:10" ht="12.75">
      <c r="A54" s="22" t="s">
        <v>37</v>
      </c>
      <c r="B54" s="21">
        <f>245*B52*0.85</f>
        <v>1666</v>
      </c>
      <c r="C54" s="21">
        <f>235*C52*0.85</f>
        <v>2397</v>
      </c>
      <c r="D54" s="21">
        <f>235*D52*0.85</f>
        <v>3196</v>
      </c>
      <c r="E54" s="21">
        <f>235*E52*0.85</f>
        <v>3995</v>
      </c>
      <c r="F54" s="21">
        <f>225*F52*0.8</f>
        <v>4320</v>
      </c>
      <c r="G54" s="21">
        <f>225*G52*0.8</f>
        <v>4680</v>
      </c>
      <c r="H54" s="21">
        <f>225*H52*0.8</f>
        <v>5760</v>
      </c>
      <c r="I54" s="21">
        <f>225*I52*0.8</f>
        <v>6480</v>
      </c>
      <c r="J54" s="21">
        <f>225*J52*0.8</f>
        <v>8640</v>
      </c>
    </row>
    <row r="55" spans="1:10" ht="12.75">
      <c r="A55" s="21" t="s">
        <v>6</v>
      </c>
      <c r="B55" s="21">
        <v>200</v>
      </c>
      <c r="C55" s="21">
        <v>200</v>
      </c>
      <c r="D55" s="41">
        <v>200</v>
      </c>
      <c r="E55" s="21">
        <v>200</v>
      </c>
      <c r="F55" s="21">
        <v>200</v>
      </c>
      <c r="G55" s="21">
        <v>200</v>
      </c>
      <c r="H55" s="21">
        <v>200</v>
      </c>
      <c r="I55" s="21">
        <v>200</v>
      </c>
      <c r="J55" s="21">
        <v>200</v>
      </c>
    </row>
    <row r="56" spans="1:10" ht="12.75">
      <c r="A56" s="21" t="s">
        <v>41</v>
      </c>
      <c r="B56" s="21">
        <f>245*4</f>
        <v>980</v>
      </c>
      <c r="C56" s="21">
        <f aca="true" t="shared" si="3" ref="C56:J56">245*4</f>
        <v>980</v>
      </c>
      <c r="D56" s="21">
        <f t="shared" si="3"/>
        <v>980</v>
      </c>
      <c r="E56" s="21">
        <f t="shared" si="3"/>
        <v>980</v>
      </c>
      <c r="F56" s="21">
        <f t="shared" si="3"/>
        <v>980</v>
      </c>
      <c r="G56" s="21">
        <f t="shared" si="3"/>
        <v>980</v>
      </c>
      <c r="H56" s="21">
        <f t="shared" si="3"/>
        <v>980</v>
      </c>
      <c r="I56" s="21">
        <f t="shared" si="3"/>
        <v>980</v>
      </c>
      <c r="J56" s="21">
        <f t="shared" si="3"/>
        <v>980</v>
      </c>
    </row>
    <row r="57" spans="1:10" ht="12.75">
      <c r="A57" s="21" t="s">
        <v>22</v>
      </c>
      <c r="B57" s="21">
        <f>SUM(B53:B56)</f>
        <v>2946</v>
      </c>
      <c r="C57" s="21">
        <f>SUM(C53:C56)</f>
        <v>3677</v>
      </c>
      <c r="D57" s="21">
        <f>SUM(D53:D56)</f>
        <v>4476</v>
      </c>
      <c r="E57" s="21">
        <f aca="true" t="shared" si="4" ref="E57:J57">SUM(E53:E56)</f>
        <v>5275</v>
      </c>
      <c r="F57" s="21">
        <f t="shared" si="4"/>
        <v>5600</v>
      </c>
      <c r="G57" s="21">
        <f t="shared" si="4"/>
        <v>5960</v>
      </c>
      <c r="H57" s="21">
        <f t="shared" si="4"/>
        <v>7040</v>
      </c>
      <c r="I57" s="21">
        <f t="shared" si="4"/>
        <v>7760</v>
      </c>
      <c r="J57" s="21">
        <f t="shared" si="4"/>
        <v>9920</v>
      </c>
    </row>
    <row r="58" spans="1:10" ht="12.75">
      <c r="A58" s="36" t="s">
        <v>23</v>
      </c>
      <c r="B58" s="37">
        <f>B57*35</f>
        <v>103110</v>
      </c>
      <c r="C58" s="37">
        <f aca="true" t="shared" si="5" ref="C58:J58">C57*32</f>
        <v>117664</v>
      </c>
      <c r="D58" s="37">
        <f t="shared" si="5"/>
        <v>143232</v>
      </c>
      <c r="E58" s="37">
        <f t="shared" si="5"/>
        <v>168800</v>
      </c>
      <c r="F58" s="37">
        <f t="shared" si="5"/>
        <v>179200</v>
      </c>
      <c r="G58" s="37">
        <f t="shared" si="5"/>
        <v>190720</v>
      </c>
      <c r="H58" s="37">
        <f t="shared" si="5"/>
        <v>225280</v>
      </c>
      <c r="I58" s="37">
        <f t="shared" si="5"/>
        <v>248320</v>
      </c>
      <c r="J58" s="37">
        <f t="shared" si="5"/>
        <v>317440</v>
      </c>
    </row>
    <row r="59" spans="1:10" ht="12.75">
      <c r="A59" s="4"/>
      <c r="B59" s="188" t="s">
        <v>29</v>
      </c>
      <c r="C59" s="188"/>
      <c r="D59" s="188"/>
      <c r="E59" s="188"/>
      <c r="F59" s="188"/>
      <c r="G59" s="188"/>
      <c r="H59" s="188"/>
      <c r="I59" s="188"/>
      <c r="J59" s="188"/>
    </row>
    <row r="60" spans="1:10" ht="12.75">
      <c r="A60" s="35" t="s">
        <v>20</v>
      </c>
      <c r="B60" s="39">
        <v>8</v>
      </c>
      <c r="C60" s="39">
        <v>12</v>
      </c>
      <c r="D60" s="39">
        <v>16</v>
      </c>
      <c r="E60" s="39">
        <v>20</v>
      </c>
      <c r="F60" s="39">
        <v>24</v>
      </c>
      <c r="G60" s="39">
        <v>26</v>
      </c>
      <c r="H60" s="39">
        <v>32</v>
      </c>
      <c r="I60" s="39">
        <v>36</v>
      </c>
      <c r="J60" s="39">
        <v>48</v>
      </c>
    </row>
    <row r="61" spans="1:10" ht="12.75">
      <c r="A61" s="21" t="s">
        <v>5</v>
      </c>
      <c r="B61" s="21">
        <v>100</v>
      </c>
      <c r="C61" s="21">
        <v>100</v>
      </c>
      <c r="D61" s="21">
        <v>100</v>
      </c>
      <c r="E61" s="21">
        <v>100</v>
      </c>
      <c r="F61" s="21">
        <v>100</v>
      </c>
      <c r="G61" s="21">
        <v>100</v>
      </c>
      <c r="H61" s="21">
        <v>100</v>
      </c>
      <c r="I61" s="21">
        <v>100</v>
      </c>
      <c r="J61" s="21">
        <v>100</v>
      </c>
    </row>
    <row r="62" spans="1:10" ht="12.75">
      <c r="A62" s="22" t="s">
        <v>31</v>
      </c>
      <c r="B62" s="21">
        <f>320*B60*0.85</f>
        <v>2176</v>
      </c>
      <c r="C62" s="21">
        <f>300*C60*0.85</f>
        <v>3060</v>
      </c>
      <c r="D62" s="21">
        <f>300*D60*0.85</f>
        <v>4080</v>
      </c>
      <c r="E62" s="21">
        <f>300*E60*0.85</f>
        <v>5100</v>
      </c>
      <c r="F62" s="21">
        <f>285*F60*0.8</f>
        <v>5472</v>
      </c>
      <c r="G62" s="21">
        <f>285*G60*0.8</f>
        <v>5928</v>
      </c>
      <c r="H62" s="21">
        <f>285*H60*0.8</f>
        <v>7296</v>
      </c>
      <c r="I62" s="21">
        <f>285*I60*0.8</f>
        <v>8208</v>
      </c>
      <c r="J62" s="21">
        <f>285*J60*0.8</f>
        <v>10944</v>
      </c>
    </row>
    <row r="63" spans="1:10" ht="12.75">
      <c r="A63" s="21" t="s">
        <v>6</v>
      </c>
      <c r="B63" s="21">
        <v>200</v>
      </c>
      <c r="C63" s="21">
        <v>200</v>
      </c>
      <c r="D63" s="41">
        <v>200</v>
      </c>
      <c r="E63" s="21">
        <v>200</v>
      </c>
      <c r="F63" s="21">
        <v>200</v>
      </c>
      <c r="G63" s="21">
        <v>200</v>
      </c>
      <c r="H63" s="21">
        <v>200</v>
      </c>
      <c r="I63" s="21">
        <v>200</v>
      </c>
      <c r="J63" s="21">
        <v>200</v>
      </c>
    </row>
    <row r="64" spans="1:10" ht="12.75">
      <c r="A64" s="21" t="s">
        <v>41</v>
      </c>
      <c r="B64" s="21">
        <f>245*4</f>
        <v>980</v>
      </c>
      <c r="C64" s="21">
        <f>245*12</f>
        <v>2940</v>
      </c>
      <c r="D64" s="21">
        <f>245*16</f>
        <v>3920</v>
      </c>
      <c r="E64" s="21">
        <f>245*20</f>
        <v>4900</v>
      </c>
      <c r="F64" s="21">
        <f>245*24</f>
        <v>5880</v>
      </c>
      <c r="G64" s="21">
        <f>245*26</f>
        <v>6370</v>
      </c>
      <c r="H64" s="21">
        <f>245*32</f>
        <v>7840</v>
      </c>
      <c r="I64" s="21">
        <f>245*36</f>
        <v>8820</v>
      </c>
      <c r="J64" s="21">
        <f>245*48</f>
        <v>11760</v>
      </c>
    </row>
    <row r="65" spans="1:10" ht="12.75">
      <c r="A65" s="21" t="s">
        <v>22</v>
      </c>
      <c r="B65" s="21">
        <f aca="true" t="shared" si="6" ref="B65:G65">SUM(B61:B64)</f>
        <v>3456</v>
      </c>
      <c r="C65" s="21">
        <f t="shared" si="6"/>
        <v>6300</v>
      </c>
      <c r="D65" s="21">
        <f t="shared" si="6"/>
        <v>8300</v>
      </c>
      <c r="E65" s="21">
        <f>SUM(E61:E64)</f>
        <v>10300</v>
      </c>
      <c r="F65" s="21">
        <f t="shared" si="6"/>
        <v>11652</v>
      </c>
      <c r="G65" s="21">
        <f t="shared" si="6"/>
        <v>12598</v>
      </c>
      <c r="H65" s="21">
        <f>SUM(H61:H64)</f>
        <v>15436</v>
      </c>
      <c r="I65" s="21">
        <f>SUM(I61:I64)</f>
        <v>17328</v>
      </c>
      <c r="J65" s="21">
        <f>SUM(J61:J64)</f>
        <v>23004</v>
      </c>
    </row>
    <row r="66" spans="1:10" ht="12.75">
      <c r="A66" s="36" t="s">
        <v>23</v>
      </c>
      <c r="B66" s="37">
        <f>B65*35</f>
        <v>120960</v>
      </c>
      <c r="C66" s="37">
        <f aca="true" t="shared" si="7" ref="C66:J66">C65*32</f>
        <v>201600</v>
      </c>
      <c r="D66" s="37">
        <f t="shared" si="7"/>
        <v>265600</v>
      </c>
      <c r="E66" s="37">
        <f t="shared" si="7"/>
        <v>329600</v>
      </c>
      <c r="F66" s="37">
        <f t="shared" si="7"/>
        <v>372864</v>
      </c>
      <c r="G66" s="37">
        <f t="shared" si="7"/>
        <v>403136</v>
      </c>
      <c r="H66" s="37">
        <f t="shared" si="7"/>
        <v>493952</v>
      </c>
      <c r="I66" s="37">
        <f t="shared" si="7"/>
        <v>554496</v>
      </c>
      <c r="J66" s="37">
        <f t="shared" si="7"/>
        <v>736128</v>
      </c>
    </row>
    <row r="67" spans="1:10" ht="12.75">
      <c r="A67" s="9"/>
      <c r="B67" s="8"/>
      <c r="C67" s="8"/>
      <c r="D67" s="8"/>
      <c r="E67" s="8"/>
      <c r="F67" s="8"/>
      <c r="G67" s="8"/>
      <c r="H67" s="8"/>
      <c r="I67" s="8"/>
      <c r="J67" s="8"/>
    </row>
    <row r="68" spans="1:8" ht="12.75">
      <c r="A68" s="29" t="s">
        <v>17</v>
      </c>
      <c r="B68" s="8"/>
      <c r="C68" s="8"/>
      <c r="D68" s="8"/>
      <c r="E68" s="8"/>
      <c r="F68" s="8"/>
      <c r="G68" s="8"/>
      <c r="H68" s="4"/>
    </row>
    <row r="69" spans="1:8" ht="12.75">
      <c r="A69" s="14" t="s">
        <v>40</v>
      </c>
      <c r="C69" s="8"/>
      <c r="D69" s="8"/>
      <c r="G69" s="8"/>
      <c r="H69" s="13" t="s">
        <v>18</v>
      </c>
    </row>
    <row r="70" spans="1:8" ht="12.75">
      <c r="A70" s="14" t="s">
        <v>25</v>
      </c>
      <c r="B70" s="8"/>
      <c r="C70" s="8"/>
      <c r="D70" s="8"/>
      <c r="E70" s="8"/>
      <c r="F70" s="8"/>
      <c r="G70" s="8"/>
      <c r="H70" s="4"/>
    </row>
    <row r="71" spans="1:8" ht="12.75">
      <c r="A71" s="14" t="s">
        <v>26</v>
      </c>
      <c r="B71" s="8"/>
      <c r="C71" s="8"/>
      <c r="D71" s="8"/>
      <c r="E71" s="8"/>
      <c r="F71" s="8"/>
      <c r="G71" s="8"/>
      <c r="H71" s="4"/>
    </row>
    <row r="72" spans="1:8" ht="12.75">
      <c r="A72" s="13" t="s">
        <v>53</v>
      </c>
      <c r="B72" s="8"/>
      <c r="C72" s="8"/>
      <c r="D72" s="8"/>
      <c r="E72" s="8"/>
      <c r="F72" s="8"/>
      <c r="G72" s="8"/>
      <c r="H72" s="9"/>
    </row>
    <row r="73" spans="1:8" ht="12.75">
      <c r="A73" s="13" t="s">
        <v>56</v>
      </c>
      <c r="B73" s="8"/>
      <c r="C73" s="8"/>
      <c r="D73" s="8"/>
      <c r="E73" s="8"/>
      <c r="F73" s="8"/>
      <c r="G73" s="8"/>
      <c r="H73" s="9"/>
    </row>
    <row r="74" spans="1:10" s="26" customFormat="1" ht="12.75">
      <c r="A74" s="13"/>
      <c r="B74" s="8"/>
      <c r="C74" s="8"/>
      <c r="D74" s="8"/>
      <c r="E74" s="8"/>
      <c r="F74" s="8"/>
      <c r="G74" s="8"/>
      <c r="H74" s="9"/>
      <c r="I74"/>
      <c r="J74"/>
    </row>
    <row r="75" spans="1:10" s="26" customFormat="1" ht="12.75">
      <c r="A75" s="30" t="s">
        <v>7</v>
      </c>
      <c r="B75"/>
      <c r="C75"/>
      <c r="D75"/>
      <c r="E75"/>
      <c r="F75"/>
      <c r="G75"/>
      <c r="H75" s="9"/>
      <c r="I75"/>
      <c r="J75"/>
    </row>
    <row r="76" spans="1:10" s="26" customFormat="1" ht="12.75">
      <c r="A76" t="s">
        <v>54</v>
      </c>
      <c r="B76"/>
      <c r="C76"/>
      <c r="D76"/>
      <c r="E76"/>
      <c r="F76"/>
      <c r="G76"/>
      <c r="H76" s="9"/>
      <c r="I76"/>
      <c r="J76"/>
    </row>
    <row r="77" spans="1:10" s="26" customFormat="1" ht="12.75">
      <c r="A77" t="s">
        <v>55</v>
      </c>
      <c r="B77"/>
      <c r="C77"/>
      <c r="D77"/>
      <c r="E77"/>
      <c r="F77"/>
      <c r="G77"/>
      <c r="H77" s="9"/>
      <c r="I77"/>
      <c r="J77"/>
    </row>
    <row r="78" spans="1:10" s="26" customFormat="1" ht="12.75">
      <c r="A78" t="s">
        <v>10</v>
      </c>
      <c r="B78"/>
      <c r="C78"/>
      <c r="D78"/>
      <c r="E78"/>
      <c r="F78"/>
      <c r="G78"/>
      <c r="H78" s="9"/>
      <c r="I78"/>
      <c r="J78"/>
    </row>
    <row r="79" spans="1:10" s="26" customFormat="1" ht="12.75">
      <c r="A79"/>
      <c r="B79"/>
      <c r="C79"/>
      <c r="D79"/>
      <c r="E79"/>
      <c r="F79"/>
      <c r="G79"/>
      <c r="H79"/>
      <c r="I79"/>
      <c r="J79"/>
    </row>
    <row r="80" spans="1:10" s="26" customFormat="1" ht="12.75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="40" customFormat="1" ht="12.75"/>
    <row r="82" spans="1:8" ht="12.75">
      <c r="A82" s="20" t="s">
        <v>2</v>
      </c>
      <c r="B82" s="31" t="s">
        <v>48</v>
      </c>
      <c r="C82" s="20"/>
      <c r="D82" s="20"/>
      <c r="E82" s="4"/>
      <c r="F82" s="4"/>
      <c r="G82" s="4"/>
      <c r="H82" s="4"/>
    </row>
    <row r="83" spans="1:8" ht="12.75">
      <c r="A83" s="4" t="s">
        <v>3</v>
      </c>
      <c r="B83" s="12" t="s">
        <v>33</v>
      </c>
      <c r="C83" s="4"/>
      <c r="D83" s="4"/>
      <c r="E83" s="4"/>
      <c r="F83" s="4"/>
      <c r="G83" s="4"/>
      <c r="H83" s="4"/>
    </row>
    <row r="84" spans="1:8" ht="12.75">
      <c r="A84" s="4" t="s">
        <v>4</v>
      </c>
      <c r="B84" s="5" t="s">
        <v>46</v>
      </c>
      <c r="C84" s="4" t="s">
        <v>47</v>
      </c>
      <c r="D84" s="4"/>
      <c r="E84" s="4"/>
      <c r="F84" s="4"/>
      <c r="G84" s="4"/>
      <c r="H84" s="4"/>
    </row>
    <row r="85" spans="1:8" ht="12.75">
      <c r="A85" s="4" t="s">
        <v>13</v>
      </c>
      <c r="B85" s="4">
        <v>14</v>
      </c>
      <c r="C85" s="4"/>
      <c r="D85" s="4"/>
      <c r="E85" s="4"/>
      <c r="F85" s="4"/>
      <c r="G85" s="4"/>
      <c r="H85" s="4"/>
    </row>
    <row r="86" spans="1:8" ht="12.75">
      <c r="A86" s="4" t="s">
        <v>14</v>
      </c>
      <c r="B86" s="12" t="s">
        <v>28</v>
      </c>
      <c r="C86" s="4"/>
      <c r="D86" s="4"/>
      <c r="E86" s="4"/>
      <c r="F86" s="4"/>
      <c r="G86" s="4"/>
      <c r="H86" s="4"/>
    </row>
    <row r="87" spans="1:8" ht="12.75">
      <c r="A87" s="4" t="s">
        <v>12</v>
      </c>
      <c r="B87" s="6" t="s">
        <v>66</v>
      </c>
      <c r="C87" s="4"/>
      <c r="D87" s="4"/>
      <c r="E87" s="4"/>
      <c r="F87" s="4"/>
      <c r="G87" s="4"/>
      <c r="H87" s="4"/>
    </row>
    <row r="88" spans="1:8" ht="12.75">
      <c r="A88" s="4" t="s">
        <v>8</v>
      </c>
      <c r="B88" s="5" t="s">
        <v>30</v>
      </c>
      <c r="C88" s="7">
        <v>35</v>
      </c>
      <c r="D88" s="4" t="s">
        <v>16</v>
      </c>
      <c r="E88" s="4"/>
      <c r="F88" s="4"/>
      <c r="G88" s="4"/>
      <c r="H88" s="4"/>
    </row>
    <row r="89" spans="1:10" ht="12.75">
      <c r="A89" s="4"/>
      <c r="B89" s="188" t="s">
        <v>29</v>
      </c>
      <c r="C89" s="188"/>
      <c r="D89" s="188"/>
      <c r="E89" s="188"/>
      <c r="F89" s="188"/>
      <c r="G89" s="188"/>
      <c r="H89" s="188"/>
      <c r="I89" s="188"/>
      <c r="J89" s="188"/>
    </row>
    <row r="90" spans="1:10" ht="12.75">
      <c r="A90" s="23" t="s">
        <v>20</v>
      </c>
      <c r="B90" s="39">
        <v>8</v>
      </c>
      <c r="C90" s="39">
        <v>12</v>
      </c>
      <c r="D90" s="39">
        <v>16</v>
      </c>
      <c r="E90" s="39">
        <v>20</v>
      </c>
      <c r="F90" s="39">
        <v>24</v>
      </c>
      <c r="G90" s="39">
        <v>26</v>
      </c>
      <c r="H90" s="39">
        <v>32</v>
      </c>
      <c r="I90" s="39">
        <v>36</v>
      </c>
      <c r="J90" s="39">
        <v>48</v>
      </c>
    </row>
    <row r="91" spans="1:10" ht="12.75">
      <c r="A91" s="21" t="s">
        <v>5</v>
      </c>
      <c r="B91" s="21">
        <v>110</v>
      </c>
      <c r="C91" s="21">
        <v>110</v>
      </c>
      <c r="D91" s="21">
        <v>110</v>
      </c>
      <c r="E91" s="21">
        <v>110</v>
      </c>
      <c r="F91" s="21">
        <v>110</v>
      </c>
      <c r="G91" s="21">
        <v>110</v>
      </c>
      <c r="H91" s="21">
        <v>110</v>
      </c>
      <c r="I91" s="21">
        <v>110</v>
      </c>
      <c r="J91" s="21">
        <v>110</v>
      </c>
    </row>
    <row r="92" spans="1:10" ht="12.75">
      <c r="A92" s="22" t="s">
        <v>31</v>
      </c>
      <c r="B92" s="21">
        <f>375*B90</f>
        <v>3000</v>
      </c>
      <c r="C92" s="21">
        <f>285*C90</f>
        <v>3420</v>
      </c>
      <c r="D92" s="21">
        <f>285*D90</f>
        <v>4560</v>
      </c>
      <c r="E92" s="21">
        <f>300*E90*0.85</f>
        <v>5100</v>
      </c>
      <c r="F92" s="21">
        <f>285*F90*0.8</f>
        <v>5472</v>
      </c>
      <c r="G92" s="21">
        <f>285*G90*0.8</f>
        <v>5928</v>
      </c>
      <c r="H92" s="21">
        <f>285*H90*0.8</f>
        <v>7296</v>
      </c>
      <c r="I92" s="21">
        <f>285*I90*0.8</f>
        <v>8208</v>
      </c>
      <c r="J92" s="21">
        <f>285*J90*0.8</f>
        <v>10944</v>
      </c>
    </row>
    <row r="93" spans="1:10" ht="12.75">
      <c r="A93" s="21" t="s">
        <v>6</v>
      </c>
      <c r="B93" s="21">
        <v>0</v>
      </c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 t="s">
        <v>41</v>
      </c>
      <c r="B94" s="21">
        <f>275*4</f>
        <v>1100</v>
      </c>
      <c r="C94" s="21">
        <f aca="true" t="shared" si="8" ref="C94:J94">275*4</f>
        <v>1100</v>
      </c>
      <c r="D94" s="21">
        <f t="shared" si="8"/>
        <v>1100</v>
      </c>
      <c r="E94" s="21">
        <f t="shared" si="8"/>
        <v>1100</v>
      </c>
      <c r="F94" s="21">
        <f t="shared" si="8"/>
        <v>1100</v>
      </c>
      <c r="G94" s="21">
        <f t="shared" si="8"/>
        <v>1100</v>
      </c>
      <c r="H94" s="21">
        <f t="shared" si="8"/>
        <v>1100</v>
      </c>
      <c r="I94" s="21">
        <f t="shared" si="8"/>
        <v>1100</v>
      </c>
      <c r="J94" s="21">
        <f t="shared" si="8"/>
        <v>1100</v>
      </c>
    </row>
    <row r="95" spans="1:10" ht="12.75">
      <c r="A95" s="21" t="s">
        <v>42</v>
      </c>
      <c r="B95" s="21">
        <v>0</v>
      </c>
      <c r="C95" s="21"/>
      <c r="D95" s="21"/>
      <c r="E95" s="21"/>
      <c r="F95" s="21"/>
      <c r="G95" s="21"/>
      <c r="H95" s="21"/>
      <c r="I95" s="21"/>
      <c r="J95" s="21"/>
    </row>
    <row r="96" spans="1:10" ht="12.75">
      <c r="A96" s="21" t="s">
        <v>22</v>
      </c>
      <c r="B96" s="21">
        <f aca="true" t="shared" si="9" ref="B96:J96">SUM(B91:B94)</f>
        <v>4210</v>
      </c>
      <c r="C96" s="21">
        <f t="shared" si="9"/>
        <v>4630</v>
      </c>
      <c r="D96" s="21">
        <f t="shared" si="9"/>
        <v>5770</v>
      </c>
      <c r="E96" s="21">
        <f t="shared" si="9"/>
        <v>6310</v>
      </c>
      <c r="F96" s="21">
        <f t="shared" si="9"/>
        <v>6682</v>
      </c>
      <c r="G96" s="21">
        <f t="shared" si="9"/>
        <v>7138</v>
      </c>
      <c r="H96" s="21">
        <f t="shared" si="9"/>
        <v>8506</v>
      </c>
      <c r="I96" s="21">
        <f t="shared" si="9"/>
        <v>9418</v>
      </c>
      <c r="J96" s="21">
        <f t="shared" si="9"/>
        <v>12154</v>
      </c>
    </row>
    <row r="97" spans="1:10" ht="12.75">
      <c r="A97" s="24" t="s">
        <v>23</v>
      </c>
      <c r="B97" s="25">
        <f>B96*C88</f>
        <v>147350</v>
      </c>
      <c r="C97" s="25">
        <f aca="true" t="shared" si="10" ref="C97:J97">C96*32</f>
        <v>148160</v>
      </c>
      <c r="D97" s="25">
        <f t="shared" si="10"/>
        <v>184640</v>
      </c>
      <c r="E97" s="25">
        <f t="shared" si="10"/>
        <v>201920</v>
      </c>
      <c r="F97" s="25">
        <f t="shared" si="10"/>
        <v>213824</v>
      </c>
      <c r="G97" s="25">
        <f t="shared" si="10"/>
        <v>228416</v>
      </c>
      <c r="H97" s="25">
        <f t="shared" si="10"/>
        <v>272192</v>
      </c>
      <c r="I97" s="25">
        <f t="shared" si="10"/>
        <v>301376</v>
      </c>
      <c r="J97" s="25">
        <f t="shared" si="10"/>
        <v>388928</v>
      </c>
    </row>
    <row r="98" spans="1:5" ht="12.75">
      <c r="A98" s="9"/>
      <c r="B98" s="8"/>
      <c r="C98" s="8"/>
      <c r="D98" s="8"/>
      <c r="E98" s="8"/>
    </row>
    <row r="99" spans="1:8" ht="12.75">
      <c r="A99" s="29" t="s">
        <v>17</v>
      </c>
      <c r="B99" s="8"/>
      <c r="C99" s="8"/>
      <c r="D99" s="8"/>
      <c r="E99" s="8"/>
      <c r="F99" s="8"/>
      <c r="G99" s="8"/>
      <c r="H99" s="4"/>
    </row>
    <row r="100" spans="1:8" ht="12.75">
      <c r="A100" s="14" t="s">
        <v>40</v>
      </c>
      <c r="C100" s="8"/>
      <c r="D100" s="8"/>
      <c r="G100" s="8"/>
      <c r="H100" s="13" t="s">
        <v>18</v>
      </c>
    </row>
    <row r="101" spans="1:8" ht="12.75">
      <c r="A101" s="14" t="s">
        <v>25</v>
      </c>
      <c r="B101" s="8"/>
      <c r="C101" s="8"/>
      <c r="D101" s="8"/>
      <c r="E101" s="8"/>
      <c r="F101" s="8"/>
      <c r="G101" s="8"/>
      <c r="H101" s="4"/>
    </row>
    <row r="102" spans="1:8" ht="12.75">
      <c r="A102" s="14" t="s">
        <v>26</v>
      </c>
      <c r="B102" s="8"/>
      <c r="C102" s="8"/>
      <c r="D102" s="8"/>
      <c r="E102" s="8"/>
      <c r="F102" s="8"/>
      <c r="G102" s="8"/>
      <c r="H102" s="4"/>
    </row>
    <row r="103" spans="1:8" ht="12.75">
      <c r="A103" s="13" t="s">
        <v>43</v>
      </c>
      <c r="B103" s="8"/>
      <c r="C103" s="8"/>
      <c r="D103" s="8"/>
      <c r="E103" s="8"/>
      <c r="F103" s="8"/>
      <c r="G103" s="8"/>
      <c r="H103" s="9"/>
    </row>
    <row r="104" spans="1:8" ht="12.75">
      <c r="A104" s="13" t="s">
        <v>44</v>
      </c>
      <c r="B104" s="8"/>
      <c r="C104" s="8"/>
      <c r="D104" s="8"/>
      <c r="E104" s="8"/>
      <c r="F104" s="8"/>
      <c r="G104" s="8"/>
      <c r="H104" s="9"/>
    </row>
    <row r="105" spans="1:10" s="26" customFormat="1" ht="12.75">
      <c r="A105" s="13"/>
      <c r="B105" s="8"/>
      <c r="C105" s="8"/>
      <c r="D105" s="8"/>
      <c r="E105" s="8"/>
      <c r="F105" s="8"/>
      <c r="G105" s="8"/>
      <c r="H105" s="9"/>
      <c r="I105"/>
      <c r="J105"/>
    </row>
    <row r="106" spans="1:10" s="26" customFormat="1" ht="12.75">
      <c r="A106" s="30" t="s">
        <v>7</v>
      </c>
      <c r="B106"/>
      <c r="C106"/>
      <c r="D106"/>
      <c r="E106"/>
      <c r="F106"/>
      <c r="G106"/>
      <c r="H106" s="9"/>
      <c r="I106"/>
      <c r="J106"/>
    </row>
    <row r="107" spans="1:10" s="26" customFormat="1" ht="12.75">
      <c r="A107" t="s">
        <v>50</v>
      </c>
      <c r="B107"/>
      <c r="C107"/>
      <c r="D107"/>
      <c r="E107"/>
      <c r="F107"/>
      <c r="G107"/>
      <c r="H107" s="9"/>
      <c r="I107"/>
      <c r="J107"/>
    </row>
    <row r="108" spans="1:10" s="26" customFormat="1" ht="12.75">
      <c r="A108" t="s">
        <v>9</v>
      </c>
      <c r="B108"/>
      <c r="C108"/>
      <c r="D108"/>
      <c r="E108"/>
      <c r="F108"/>
      <c r="G108"/>
      <c r="H108" s="9"/>
      <c r="I108"/>
      <c r="J108"/>
    </row>
    <row r="109" spans="1:10" s="26" customFormat="1" ht="12.75">
      <c r="A109" t="s">
        <v>10</v>
      </c>
      <c r="B109"/>
      <c r="C109"/>
      <c r="D109"/>
      <c r="E109"/>
      <c r="F109"/>
      <c r="G109"/>
      <c r="H109" s="9"/>
      <c r="I109"/>
      <c r="J109"/>
    </row>
    <row r="110" spans="1:10" ht="12.75">
      <c r="A110" s="16" t="s">
        <v>6</v>
      </c>
      <c r="B110" s="16" t="s">
        <v>24</v>
      </c>
      <c r="C110" s="16" t="s">
        <v>24</v>
      </c>
      <c r="D110" s="16" t="s">
        <v>24</v>
      </c>
      <c r="E110" s="16" t="s">
        <v>24</v>
      </c>
      <c r="F110" s="16" t="s">
        <v>24</v>
      </c>
      <c r="G110" s="16" t="s">
        <v>24</v>
      </c>
      <c r="H110" s="16" t="s">
        <v>24</v>
      </c>
      <c r="I110" s="16" t="s">
        <v>24</v>
      </c>
      <c r="J110" s="16" t="s">
        <v>24</v>
      </c>
    </row>
    <row r="111" spans="1:10" ht="12.75">
      <c r="A111" s="16" t="s">
        <v>21</v>
      </c>
      <c r="B111" s="16" t="s">
        <v>24</v>
      </c>
      <c r="C111" s="16" t="s">
        <v>24</v>
      </c>
      <c r="D111" s="16" t="s">
        <v>24</v>
      </c>
      <c r="E111" s="16" t="s">
        <v>24</v>
      </c>
      <c r="F111" s="16" t="s">
        <v>24</v>
      </c>
      <c r="G111" s="16" t="s">
        <v>24</v>
      </c>
      <c r="H111" s="16" t="s">
        <v>24</v>
      </c>
      <c r="I111" s="16" t="s">
        <v>24</v>
      </c>
      <c r="J111" s="16" t="s">
        <v>24</v>
      </c>
    </row>
    <row r="112" spans="1:10" s="26" customFormat="1" ht="12.75">
      <c r="A112" s="16" t="s">
        <v>22</v>
      </c>
      <c r="B112" s="16">
        <f aca="true" t="shared" si="11" ref="B112:J112">SUM(B108:B111)</f>
        <v>0</v>
      </c>
      <c r="C112" s="16">
        <f t="shared" si="11"/>
        <v>0</v>
      </c>
      <c r="D112" s="16">
        <f t="shared" si="11"/>
        <v>0</v>
      </c>
      <c r="E112" s="16">
        <f t="shared" si="11"/>
        <v>0</v>
      </c>
      <c r="F112" s="16">
        <f t="shared" si="11"/>
        <v>0</v>
      </c>
      <c r="G112" s="16">
        <f t="shared" si="11"/>
        <v>0</v>
      </c>
      <c r="H112" s="16">
        <f t="shared" si="11"/>
        <v>0</v>
      </c>
      <c r="I112" s="16">
        <f t="shared" si="11"/>
        <v>0</v>
      </c>
      <c r="J112" s="16">
        <f t="shared" si="11"/>
        <v>0</v>
      </c>
    </row>
    <row r="113" spans="1:10" ht="12.75">
      <c r="A113" s="19" t="s">
        <v>23</v>
      </c>
      <c r="B113" s="18">
        <f>B112*32</f>
        <v>0</v>
      </c>
      <c r="C113" s="18">
        <f aca="true" t="shared" si="12" ref="C113:J113">C112*32</f>
        <v>0</v>
      </c>
      <c r="D113" s="18">
        <f t="shared" si="12"/>
        <v>0</v>
      </c>
      <c r="E113" s="18">
        <f t="shared" si="12"/>
        <v>0</v>
      </c>
      <c r="F113" s="18">
        <f t="shared" si="12"/>
        <v>0</v>
      </c>
      <c r="G113" s="18">
        <f t="shared" si="12"/>
        <v>0</v>
      </c>
      <c r="H113" s="18">
        <f t="shared" si="12"/>
        <v>0</v>
      </c>
      <c r="I113" s="18">
        <f t="shared" si="12"/>
        <v>0</v>
      </c>
      <c r="J113" s="18">
        <f t="shared" si="12"/>
        <v>0</v>
      </c>
    </row>
    <row r="114" spans="1:8" ht="12.75">
      <c r="A114" s="8"/>
      <c r="B114" s="8"/>
      <c r="C114" s="8"/>
      <c r="D114" s="8"/>
      <c r="E114" s="8"/>
      <c r="F114" s="8"/>
      <c r="G114" s="8"/>
      <c r="H114" s="4"/>
    </row>
    <row r="115" spans="1:8" ht="12.75">
      <c r="A115" s="15" t="s">
        <v>17</v>
      </c>
      <c r="B115" s="8"/>
      <c r="C115" s="8"/>
      <c r="D115" s="8"/>
      <c r="E115" s="8"/>
      <c r="F115" s="8"/>
      <c r="G115" s="8"/>
      <c r="H115" s="4"/>
    </row>
    <row r="116" spans="1:8" ht="12.75">
      <c r="A116" s="14" t="s">
        <v>40</v>
      </c>
      <c r="C116" s="8"/>
      <c r="D116" s="8"/>
      <c r="G116" s="8"/>
      <c r="H116" s="13" t="s">
        <v>18</v>
      </c>
    </row>
    <row r="117" spans="1:8" ht="12.75">
      <c r="A117" s="14" t="s">
        <v>25</v>
      </c>
      <c r="B117" s="8"/>
      <c r="C117" s="8"/>
      <c r="D117" s="8"/>
      <c r="E117" s="8"/>
      <c r="F117" s="8"/>
      <c r="G117" s="8"/>
      <c r="H117" s="4"/>
    </row>
    <row r="118" spans="1:8" ht="12.75">
      <c r="A118" s="14" t="s">
        <v>26</v>
      </c>
      <c r="B118" s="8"/>
      <c r="C118" s="8"/>
      <c r="D118" s="8"/>
      <c r="E118" s="8"/>
      <c r="F118" s="8"/>
      <c r="G118" s="8"/>
      <c r="H118" s="4"/>
    </row>
    <row r="119" spans="1:8" ht="12.75">
      <c r="A119" s="13" t="s">
        <v>27</v>
      </c>
      <c r="B119" s="8"/>
      <c r="C119" s="8"/>
      <c r="D119" s="8"/>
      <c r="E119" s="8"/>
      <c r="F119" s="8"/>
      <c r="G119" s="8"/>
      <c r="H119" s="9"/>
    </row>
    <row r="120" spans="1:8" ht="12.75">
      <c r="A120" s="13"/>
      <c r="B120" s="8"/>
      <c r="C120" s="8"/>
      <c r="D120" s="8"/>
      <c r="E120" s="8"/>
      <c r="F120" s="8"/>
      <c r="G120" s="8"/>
      <c r="H120" s="9"/>
    </row>
    <row r="121" spans="1:8" ht="12.75">
      <c r="A121" s="10" t="s">
        <v>7</v>
      </c>
      <c r="H121" s="9"/>
    </row>
    <row r="122" spans="1:8" ht="12.75">
      <c r="A122" t="s">
        <v>39</v>
      </c>
      <c r="H122" s="9"/>
    </row>
    <row r="123" spans="1:8" ht="12.75">
      <c r="A123" t="s">
        <v>9</v>
      </c>
      <c r="H123" s="9"/>
    </row>
    <row r="124" spans="1:8" ht="12.75">
      <c r="A124" t="s">
        <v>10</v>
      </c>
      <c r="H124" s="9"/>
    </row>
  </sheetData>
  <sheetProtection/>
  <mergeCells count="4">
    <mergeCell ref="B59:J59"/>
    <mergeCell ref="B51:J51"/>
    <mergeCell ref="B89:J89"/>
    <mergeCell ref="B20:J20"/>
  </mergeCells>
  <hyperlinks>
    <hyperlink ref="A3" r:id="rId1" display="http://www.learningcurve-th.com"/>
    <hyperlink ref="B18" r:id="rId2" display="www.geossf.com"/>
    <hyperlink ref="B49" r:id="rId3" display="www.intraxinstitute.edu"/>
    <hyperlink ref="B87" r:id="rId4" display="http://www.kaplanaspect.com/tha/schools/usa/learn-english-san-francisco.aspx"/>
  </hyperlinks>
  <printOptions/>
  <pageMargins left="0.75" right="0.75" top="1" bottom="1" header="0.5" footer="0.5"/>
  <pageSetup horizontalDpi="600" verticalDpi="60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3"/>
  <sheetViews>
    <sheetView tabSelected="1" zoomScale="130" zoomScaleNormal="130" zoomScalePageLayoutView="0" workbookViewId="0" topLeftCell="A350">
      <selection activeCell="A365" sqref="A365"/>
    </sheetView>
  </sheetViews>
  <sheetFormatPr defaultColWidth="10.8515625" defaultRowHeight="12.75"/>
  <cols>
    <col min="1" max="1" width="24.28125" style="60" customWidth="1"/>
    <col min="2" max="2" width="14.00390625" style="60" customWidth="1"/>
    <col min="3" max="3" width="12.28125" style="60" customWidth="1"/>
    <col min="4" max="4" width="12.00390625" style="60" customWidth="1"/>
    <col min="5" max="16384" width="10.8515625" style="60" customWidth="1"/>
  </cols>
  <sheetData>
    <row r="1" ht="14.25">
      <c r="A1" s="85" t="s">
        <v>0</v>
      </c>
    </row>
    <row r="2" ht="12.75">
      <c r="A2" s="60" t="s">
        <v>74</v>
      </c>
    </row>
    <row r="3" ht="12.75">
      <c r="A3" s="86" t="s">
        <v>15</v>
      </c>
    </row>
    <row r="4" spans="1:5" ht="12.75">
      <c r="A4" s="60" t="s">
        <v>51</v>
      </c>
      <c r="E4" s="87" t="s">
        <v>52</v>
      </c>
    </row>
    <row r="5" spans="1:5" ht="12.75">
      <c r="A5" s="60" t="s">
        <v>49</v>
      </c>
      <c r="E5" s="87" t="s">
        <v>52</v>
      </c>
    </row>
    <row r="6" ht="12.75">
      <c r="A6" s="88" t="s">
        <v>52</v>
      </c>
    </row>
    <row r="7" ht="12.75">
      <c r="H7" s="89"/>
    </row>
    <row r="8" spans="1:7" ht="12.75">
      <c r="A8" s="90" t="s">
        <v>11</v>
      </c>
      <c r="G8" s="91"/>
    </row>
    <row r="9" spans="1:10" ht="12.75">
      <c r="A9" s="92" t="s">
        <v>19</v>
      </c>
      <c r="B9" s="93" t="s">
        <v>32</v>
      </c>
      <c r="C9" s="92"/>
      <c r="D9" s="92"/>
      <c r="E9" s="92"/>
      <c r="F9" s="92"/>
      <c r="G9" s="94"/>
      <c r="H9" s="92"/>
      <c r="I9" s="92"/>
      <c r="J9" s="92"/>
    </row>
    <row r="10" spans="1:11" s="99" customFormat="1" ht="14.25">
      <c r="A10" s="95" t="s">
        <v>2</v>
      </c>
      <c r="B10" s="96" t="s">
        <v>80</v>
      </c>
      <c r="C10" s="95"/>
      <c r="D10" s="97"/>
      <c r="E10" s="97"/>
      <c r="F10" s="97"/>
      <c r="G10" s="97"/>
      <c r="H10" s="97"/>
      <c r="I10" s="98"/>
      <c r="J10" s="98"/>
      <c r="K10" s="60"/>
    </row>
    <row r="11" spans="1:11" s="99" customFormat="1" ht="12.75">
      <c r="A11" s="61" t="s">
        <v>3</v>
      </c>
      <c r="B11" s="100" t="s">
        <v>87</v>
      </c>
      <c r="C11" s="60"/>
      <c r="D11" s="60"/>
      <c r="E11" s="60"/>
      <c r="F11" s="60"/>
      <c r="G11" s="61"/>
      <c r="H11" s="61"/>
      <c r="I11" s="60"/>
      <c r="J11" s="60"/>
      <c r="K11" s="60"/>
    </row>
    <row r="12" spans="1:11" s="99" customFormat="1" ht="12.75">
      <c r="A12" s="61" t="s">
        <v>4</v>
      </c>
      <c r="B12" s="62" t="s">
        <v>75</v>
      </c>
      <c r="C12" s="61"/>
      <c r="D12" s="61"/>
      <c r="E12" s="61"/>
      <c r="F12" s="61"/>
      <c r="G12" s="61"/>
      <c r="H12" s="61"/>
      <c r="I12" s="60"/>
      <c r="J12" s="60"/>
      <c r="K12" s="60"/>
    </row>
    <row r="13" spans="1:11" s="99" customFormat="1" ht="12.75">
      <c r="A13" s="61" t="s">
        <v>13</v>
      </c>
      <c r="B13" s="65">
        <v>14</v>
      </c>
      <c r="C13" s="61"/>
      <c r="D13" s="61"/>
      <c r="E13" s="61"/>
      <c r="F13" s="61"/>
      <c r="G13" s="61"/>
      <c r="H13" s="61"/>
      <c r="I13" s="60"/>
      <c r="J13" s="60"/>
      <c r="K13" s="60"/>
    </row>
    <row r="14" spans="1:8" ht="12.75">
      <c r="A14" s="61" t="s">
        <v>14</v>
      </c>
      <c r="B14" s="62" t="s">
        <v>28</v>
      </c>
      <c r="C14" s="61"/>
      <c r="D14" s="61"/>
      <c r="E14" s="61"/>
      <c r="F14" s="61"/>
      <c r="G14" s="61"/>
      <c r="H14" s="61"/>
    </row>
    <row r="15" spans="1:8" ht="12.75">
      <c r="A15" s="61" t="s">
        <v>12</v>
      </c>
      <c r="B15" s="63" t="s">
        <v>71</v>
      </c>
      <c r="C15" s="61"/>
      <c r="D15" s="61"/>
      <c r="E15" s="61"/>
      <c r="F15" s="61"/>
      <c r="G15" s="61"/>
      <c r="H15" s="61"/>
    </row>
    <row r="16" spans="1:8" ht="12.75">
      <c r="A16" s="61" t="s">
        <v>8</v>
      </c>
      <c r="B16" s="64" t="s">
        <v>88</v>
      </c>
      <c r="C16" s="65">
        <v>32</v>
      </c>
      <c r="D16" s="61" t="s">
        <v>16</v>
      </c>
      <c r="E16" s="61"/>
      <c r="F16" s="61"/>
      <c r="G16" s="61"/>
      <c r="H16" s="61"/>
    </row>
    <row r="17" spans="1:8" ht="12.75">
      <c r="A17" s="66"/>
      <c r="B17" s="67"/>
      <c r="C17" s="61"/>
      <c r="D17" s="61"/>
      <c r="E17" s="61"/>
      <c r="F17" s="61"/>
      <c r="G17" s="61"/>
      <c r="H17" s="61"/>
    </row>
    <row r="18" spans="1:8" ht="12.75">
      <c r="A18" s="83" t="s">
        <v>124</v>
      </c>
      <c r="B18" s="67"/>
      <c r="C18" s="61"/>
      <c r="D18" s="61"/>
      <c r="E18" s="61"/>
      <c r="F18" s="61"/>
      <c r="G18" s="61"/>
      <c r="H18" s="61"/>
    </row>
    <row r="19" spans="1:11" ht="12.75">
      <c r="A19" s="101" t="s">
        <v>20</v>
      </c>
      <c r="B19" s="101">
        <v>8</v>
      </c>
      <c r="C19" s="101">
        <v>12</v>
      </c>
      <c r="D19" s="101">
        <v>16</v>
      </c>
      <c r="E19" s="101">
        <v>20</v>
      </c>
      <c r="F19" s="61"/>
      <c r="G19" s="61"/>
      <c r="H19" s="61"/>
      <c r="J19" s="61"/>
      <c r="K19" s="61"/>
    </row>
    <row r="20" spans="1:11" ht="12.75">
      <c r="A20" s="102" t="s">
        <v>5</v>
      </c>
      <c r="B20" s="103">
        <v>150</v>
      </c>
      <c r="C20" s="103">
        <v>150</v>
      </c>
      <c r="D20" s="103">
        <v>150</v>
      </c>
      <c r="E20" s="103">
        <v>150</v>
      </c>
      <c r="F20" s="61"/>
      <c r="G20" s="61"/>
      <c r="H20" s="61"/>
      <c r="J20" s="61"/>
      <c r="K20" s="61"/>
    </row>
    <row r="21" spans="1:11" ht="12.75">
      <c r="A21" s="104" t="s">
        <v>67</v>
      </c>
      <c r="B21" s="103">
        <f>285*B19</f>
        <v>2280</v>
      </c>
      <c r="C21" s="103">
        <f>285*C19</f>
        <v>3420</v>
      </c>
      <c r="D21" s="103">
        <f>285*D19</f>
        <v>4560</v>
      </c>
      <c r="E21" s="103">
        <f>285*E19</f>
        <v>5700</v>
      </c>
      <c r="F21" s="61"/>
      <c r="G21" s="61"/>
      <c r="H21" s="61"/>
      <c r="J21" s="61"/>
      <c r="K21" s="61"/>
    </row>
    <row r="22" spans="1:11" ht="12.75">
      <c r="A22" s="102" t="s">
        <v>6</v>
      </c>
      <c r="B22" s="103">
        <v>80</v>
      </c>
      <c r="C22" s="103">
        <v>80</v>
      </c>
      <c r="D22" s="103">
        <v>80</v>
      </c>
      <c r="E22" s="103">
        <v>80</v>
      </c>
      <c r="F22" s="61"/>
      <c r="G22" s="61"/>
      <c r="H22" s="61"/>
      <c r="J22" s="61"/>
      <c r="K22" s="61"/>
    </row>
    <row r="23" spans="1:11" ht="12.75">
      <c r="A23" s="102" t="s">
        <v>41</v>
      </c>
      <c r="B23" s="103">
        <f>305*4</f>
        <v>1220</v>
      </c>
      <c r="C23" s="103">
        <f>305*4</f>
        <v>1220</v>
      </c>
      <c r="D23" s="103">
        <f>305*4</f>
        <v>1220</v>
      </c>
      <c r="E23" s="103">
        <f>305*4</f>
        <v>1220</v>
      </c>
      <c r="F23" s="61"/>
      <c r="G23" s="61"/>
      <c r="H23" s="61"/>
      <c r="J23" s="61"/>
      <c r="K23" s="61"/>
    </row>
    <row r="24" spans="1:8" ht="12.75">
      <c r="A24" s="102" t="s">
        <v>42</v>
      </c>
      <c r="B24" s="103">
        <v>65</v>
      </c>
      <c r="C24" s="103">
        <v>65</v>
      </c>
      <c r="D24" s="103">
        <v>65</v>
      </c>
      <c r="E24" s="103">
        <v>65</v>
      </c>
      <c r="F24" s="61"/>
      <c r="G24" s="61"/>
      <c r="H24" s="61"/>
    </row>
    <row r="25" spans="1:8" ht="12.75">
      <c r="A25" s="102" t="s">
        <v>22</v>
      </c>
      <c r="B25" s="103">
        <f>SUM(B20:B24)</f>
        <v>3795</v>
      </c>
      <c r="C25" s="103">
        <f>SUM(C20:C24)</f>
        <v>4935</v>
      </c>
      <c r="D25" s="103">
        <f>SUM(D20:D24)</f>
        <v>6075</v>
      </c>
      <c r="E25" s="103">
        <f>SUM(E20:E24)</f>
        <v>7215</v>
      </c>
      <c r="F25" s="61"/>
      <c r="G25" s="61"/>
      <c r="H25" s="61"/>
    </row>
    <row r="26" spans="1:8" ht="12.75">
      <c r="A26" s="105" t="s">
        <v>23</v>
      </c>
      <c r="B26" s="106">
        <f>B25*32</f>
        <v>121440</v>
      </c>
      <c r="C26" s="106">
        <f>C25*32</f>
        <v>157920</v>
      </c>
      <c r="D26" s="106">
        <f>D25*32</f>
        <v>194400</v>
      </c>
      <c r="E26" s="106">
        <f>E25*32</f>
        <v>230880</v>
      </c>
      <c r="F26" s="61"/>
      <c r="G26" s="61"/>
      <c r="H26" s="61"/>
    </row>
    <row r="27" spans="1:8" ht="12.75">
      <c r="A27" s="68"/>
      <c r="B27" s="107"/>
      <c r="C27" s="107"/>
      <c r="D27" s="107"/>
      <c r="E27" s="107"/>
      <c r="F27" s="61"/>
      <c r="G27" s="61"/>
      <c r="H27" s="61"/>
    </row>
    <row r="28" spans="1:9" ht="12.75">
      <c r="A28" s="84" t="s">
        <v>127</v>
      </c>
      <c r="B28" s="108"/>
      <c r="C28" s="70"/>
      <c r="D28" s="70"/>
      <c r="E28" s="70"/>
      <c r="F28" s="189" t="s">
        <v>29</v>
      </c>
      <c r="G28" s="189"/>
      <c r="H28" s="189"/>
      <c r="I28" s="189"/>
    </row>
    <row r="29" spans="1:9" ht="12.75">
      <c r="A29" s="101" t="s">
        <v>20</v>
      </c>
      <c r="B29" s="101">
        <v>8</v>
      </c>
      <c r="C29" s="101">
        <v>12</v>
      </c>
      <c r="D29" s="101">
        <v>16</v>
      </c>
      <c r="E29" s="101">
        <v>20</v>
      </c>
      <c r="F29" s="101">
        <v>24</v>
      </c>
      <c r="G29" s="101">
        <v>32</v>
      </c>
      <c r="H29" s="101">
        <v>36</v>
      </c>
      <c r="I29" s="101">
        <v>48</v>
      </c>
    </row>
    <row r="30" spans="1:9" ht="12.75">
      <c r="A30" s="102" t="s">
        <v>5</v>
      </c>
      <c r="B30" s="103">
        <v>150</v>
      </c>
      <c r="C30" s="103">
        <v>150</v>
      </c>
      <c r="D30" s="103">
        <v>150</v>
      </c>
      <c r="E30" s="103">
        <v>150</v>
      </c>
      <c r="F30" s="103">
        <v>150</v>
      </c>
      <c r="G30" s="103">
        <v>150</v>
      </c>
      <c r="H30" s="103">
        <v>150</v>
      </c>
      <c r="I30" s="103">
        <v>150</v>
      </c>
    </row>
    <row r="31" spans="1:9" ht="12.75">
      <c r="A31" s="104" t="s">
        <v>31</v>
      </c>
      <c r="B31" s="103">
        <f>310*B29</f>
        <v>2480</v>
      </c>
      <c r="C31" s="103">
        <f>310*C29</f>
        <v>3720</v>
      </c>
      <c r="D31" s="103">
        <f>310*D29</f>
        <v>4960</v>
      </c>
      <c r="E31" s="103">
        <f>310*E29</f>
        <v>6200</v>
      </c>
      <c r="F31" s="103">
        <f>290*F29</f>
        <v>6960</v>
      </c>
      <c r="G31" s="103">
        <f>290*G29</f>
        <v>9280</v>
      </c>
      <c r="H31" s="103">
        <f>290*H29</f>
        <v>10440</v>
      </c>
      <c r="I31" s="103">
        <f>290*I29</f>
        <v>13920</v>
      </c>
    </row>
    <row r="32" spans="1:9" ht="12.75">
      <c r="A32" s="102" t="s">
        <v>6</v>
      </c>
      <c r="B32" s="103">
        <v>80</v>
      </c>
      <c r="C32" s="103">
        <v>80</v>
      </c>
      <c r="D32" s="103">
        <v>80</v>
      </c>
      <c r="E32" s="103">
        <v>80</v>
      </c>
      <c r="F32" s="103">
        <v>80</v>
      </c>
      <c r="G32" s="103">
        <v>80</v>
      </c>
      <c r="H32" s="103">
        <v>80</v>
      </c>
      <c r="I32" s="103">
        <v>80</v>
      </c>
    </row>
    <row r="33" spans="1:9" ht="12.75">
      <c r="A33" s="102" t="s">
        <v>41</v>
      </c>
      <c r="B33" s="103">
        <f aca="true" t="shared" si="0" ref="B33:I33">305*4</f>
        <v>1220</v>
      </c>
      <c r="C33" s="103">
        <f t="shared" si="0"/>
        <v>1220</v>
      </c>
      <c r="D33" s="103">
        <f t="shared" si="0"/>
        <v>1220</v>
      </c>
      <c r="E33" s="103">
        <f t="shared" si="0"/>
        <v>1220</v>
      </c>
      <c r="F33" s="103">
        <f t="shared" si="0"/>
        <v>1220</v>
      </c>
      <c r="G33" s="103">
        <f t="shared" si="0"/>
        <v>1220</v>
      </c>
      <c r="H33" s="103">
        <f t="shared" si="0"/>
        <v>1220</v>
      </c>
      <c r="I33" s="103">
        <f t="shared" si="0"/>
        <v>1220</v>
      </c>
    </row>
    <row r="34" spans="1:9" ht="12.75">
      <c r="A34" s="102" t="s">
        <v>42</v>
      </c>
      <c r="B34" s="103">
        <v>65</v>
      </c>
      <c r="C34" s="103">
        <v>65</v>
      </c>
      <c r="D34" s="103">
        <v>65</v>
      </c>
      <c r="E34" s="103">
        <v>65</v>
      </c>
      <c r="F34" s="103">
        <v>65</v>
      </c>
      <c r="G34" s="103">
        <v>65</v>
      </c>
      <c r="H34" s="103">
        <v>65</v>
      </c>
      <c r="I34" s="103">
        <v>65</v>
      </c>
    </row>
    <row r="35" spans="1:9" ht="12.75">
      <c r="A35" s="102" t="s">
        <v>22</v>
      </c>
      <c r="B35" s="103">
        <f aca="true" t="shared" si="1" ref="B35:I35">SUM(B30:B34)</f>
        <v>3995</v>
      </c>
      <c r="C35" s="103">
        <f t="shared" si="1"/>
        <v>5235</v>
      </c>
      <c r="D35" s="103">
        <f t="shared" si="1"/>
        <v>6475</v>
      </c>
      <c r="E35" s="103">
        <f t="shared" si="1"/>
        <v>7715</v>
      </c>
      <c r="F35" s="103">
        <f t="shared" si="1"/>
        <v>8475</v>
      </c>
      <c r="G35" s="103">
        <f t="shared" si="1"/>
        <v>10795</v>
      </c>
      <c r="H35" s="103">
        <f t="shared" si="1"/>
        <v>11955</v>
      </c>
      <c r="I35" s="103">
        <f t="shared" si="1"/>
        <v>15435</v>
      </c>
    </row>
    <row r="36" spans="1:24" ht="12.75">
      <c r="A36" s="105" t="s">
        <v>23</v>
      </c>
      <c r="B36" s="106">
        <f>B35*32</f>
        <v>127840</v>
      </c>
      <c r="C36" s="106">
        <f aca="true" t="shared" si="2" ref="C36:I36">C35*32</f>
        <v>167520</v>
      </c>
      <c r="D36" s="106">
        <f t="shared" si="2"/>
        <v>207200</v>
      </c>
      <c r="E36" s="106">
        <f t="shared" si="2"/>
        <v>246880</v>
      </c>
      <c r="F36" s="106">
        <f t="shared" si="2"/>
        <v>271200</v>
      </c>
      <c r="G36" s="106">
        <f t="shared" si="2"/>
        <v>345440</v>
      </c>
      <c r="H36" s="106">
        <f t="shared" si="2"/>
        <v>382560</v>
      </c>
      <c r="I36" s="106">
        <f t="shared" si="2"/>
        <v>493920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</row>
    <row r="37" spans="1:24" s="110" customFormat="1" ht="12.75">
      <c r="A37" s="69"/>
      <c r="B37" s="108"/>
      <c r="C37" s="109"/>
      <c r="D37" s="109"/>
      <c r="E37" s="109"/>
      <c r="F37" s="109"/>
      <c r="G37" s="109"/>
      <c r="H37" s="109"/>
      <c r="I37" s="109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s="110" customFormat="1" ht="12.75">
      <c r="A38" s="69" t="s">
        <v>113</v>
      </c>
      <c r="B38" s="108"/>
      <c r="C38" s="111"/>
      <c r="D38" s="111"/>
      <c r="E38" s="111"/>
      <c r="F38" s="189" t="s">
        <v>29</v>
      </c>
      <c r="G38" s="189"/>
      <c r="H38" s="189"/>
      <c r="I38" s="189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</row>
    <row r="39" spans="1:24" ht="12.75">
      <c r="A39" s="101" t="s">
        <v>20</v>
      </c>
      <c r="B39" s="101">
        <v>8</v>
      </c>
      <c r="C39" s="101">
        <v>12</v>
      </c>
      <c r="D39" s="101">
        <v>16</v>
      </c>
      <c r="E39" s="101">
        <v>20</v>
      </c>
      <c r="F39" s="101">
        <v>24</v>
      </c>
      <c r="G39" s="101">
        <v>32</v>
      </c>
      <c r="H39" s="101">
        <v>36</v>
      </c>
      <c r="I39" s="101">
        <v>48</v>
      </c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</row>
    <row r="40" spans="1:9" ht="12.75">
      <c r="A40" s="102" t="s">
        <v>5</v>
      </c>
      <c r="B40" s="103">
        <v>150</v>
      </c>
      <c r="C40" s="103">
        <v>150</v>
      </c>
      <c r="D40" s="103">
        <v>150</v>
      </c>
      <c r="E40" s="103">
        <v>150</v>
      </c>
      <c r="F40" s="103">
        <v>150</v>
      </c>
      <c r="G40" s="103">
        <v>150</v>
      </c>
      <c r="H40" s="103">
        <v>150</v>
      </c>
      <c r="I40" s="103">
        <v>150</v>
      </c>
    </row>
    <row r="41" spans="1:9" ht="12.75">
      <c r="A41" s="104" t="s">
        <v>70</v>
      </c>
      <c r="B41" s="103">
        <f>355*B39</f>
        <v>2840</v>
      </c>
      <c r="C41" s="103">
        <f>355*C39</f>
        <v>4260</v>
      </c>
      <c r="D41" s="103">
        <f>355*D39</f>
        <v>5680</v>
      </c>
      <c r="E41" s="103">
        <f>355*E39</f>
        <v>7100</v>
      </c>
      <c r="F41" s="103">
        <f>325*F39</f>
        <v>7800</v>
      </c>
      <c r="G41" s="103">
        <f>325*G39</f>
        <v>10400</v>
      </c>
      <c r="H41" s="103">
        <f>325*H39</f>
        <v>11700</v>
      </c>
      <c r="I41" s="103">
        <f>325*I39</f>
        <v>15600</v>
      </c>
    </row>
    <row r="42" spans="1:9" ht="12.75">
      <c r="A42" s="102" t="s">
        <v>6</v>
      </c>
      <c r="B42" s="103">
        <v>80</v>
      </c>
      <c r="C42" s="103">
        <v>80</v>
      </c>
      <c r="D42" s="103">
        <v>80</v>
      </c>
      <c r="E42" s="103">
        <v>80</v>
      </c>
      <c r="F42" s="103">
        <v>80</v>
      </c>
      <c r="G42" s="103">
        <v>80</v>
      </c>
      <c r="H42" s="103">
        <v>80</v>
      </c>
      <c r="I42" s="103">
        <v>80</v>
      </c>
    </row>
    <row r="43" spans="1:9" ht="12.75">
      <c r="A43" s="102" t="s">
        <v>41</v>
      </c>
      <c r="B43" s="103">
        <f aca="true" t="shared" si="3" ref="B43:I43">305*4</f>
        <v>1220</v>
      </c>
      <c r="C43" s="103">
        <f t="shared" si="3"/>
        <v>1220</v>
      </c>
      <c r="D43" s="103">
        <f t="shared" si="3"/>
        <v>1220</v>
      </c>
      <c r="E43" s="103">
        <f t="shared" si="3"/>
        <v>1220</v>
      </c>
      <c r="F43" s="103">
        <f t="shared" si="3"/>
        <v>1220</v>
      </c>
      <c r="G43" s="103">
        <f t="shared" si="3"/>
        <v>1220</v>
      </c>
      <c r="H43" s="103">
        <f t="shared" si="3"/>
        <v>1220</v>
      </c>
      <c r="I43" s="103">
        <f t="shared" si="3"/>
        <v>1220</v>
      </c>
    </row>
    <row r="44" spans="1:9" ht="12.75">
      <c r="A44" s="102" t="s">
        <v>42</v>
      </c>
      <c r="B44" s="103">
        <v>65</v>
      </c>
      <c r="C44" s="103">
        <v>65</v>
      </c>
      <c r="D44" s="103">
        <v>65</v>
      </c>
      <c r="E44" s="103">
        <v>65</v>
      </c>
      <c r="F44" s="103">
        <v>65</v>
      </c>
      <c r="G44" s="103">
        <v>65</v>
      </c>
      <c r="H44" s="103">
        <v>65</v>
      </c>
      <c r="I44" s="103">
        <v>65</v>
      </c>
    </row>
    <row r="45" spans="1:9" ht="12.75">
      <c r="A45" s="102" t="s">
        <v>22</v>
      </c>
      <c r="B45" s="103">
        <f aca="true" t="shared" si="4" ref="B45:I45">SUM(B40:B44)</f>
        <v>4355</v>
      </c>
      <c r="C45" s="103">
        <f t="shared" si="4"/>
        <v>5775</v>
      </c>
      <c r="D45" s="103">
        <f t="shared" si="4"/>
        <v>7195</v>
      </c>
      <c r="E45" s="103">
        <f t="shared" si="4"/>
        <v>8615</v>
      </c>
      <c r="F45" s="103">
        <f t="shared" si="4"/>
        <v>9315</v>
      </c>
      <c r="G45" s="103">
        <f t="shared" si="4"/>
        <v>11915</v>
      </c>
      <c r="H45" s="103">
        <f t="shared" si="4"/>
        <v>13215</v>
      </c>
      <c r="I45" s="103">
        <f t="shared" si="4"/>
        <v>17115</v>
      </c>
    </row>
    <row r="46" spans="1:9" ht="12.75">
      <c r="A46" s="105" t="s">
        <v>23</v>
      </c>
      <c r="B46" s="106">
        <f>B45*32</f>
        <v>139360</v>
      </c>
      <c r="C46" s="106">
        <f aca="true" t="shared" si="5" ref="C46:I46">C45*32</f>
        <v>184800</v>
      </c>
      <c r="D46" s="106">
        <f t="shared" si="5"/>
        <v>230240</v>
      </c>
      <c r="E46" s="106">
        <f t="shared" si="5"/>
        <v>275680</v>
      </c>
      <c r="F46" s="106">
        <f t="shared" si="5"/>
        <v>298080</v>
      </c>
      <c r="G46" s="106">
        <f t="shared" si="5"/>
        <v>381280</v>
      </c>
      <c r="H46" s="106">
        <f t="shared" si="5"/>
        <v>422880</v>
      </c>
      <c r="I46" s="106">
        <f t="shared" si="5"/>
        <v>547680</v>
      </c>
    </row>
    <row r="47" spans="1:8" ht="12.75">
      <c r="A47" s="112" t="s">
        <v>17</v>
      </c>
      <c r="B47" s="67"/>
      <c r="C47" s="67"/>
      <c r="D47" s="67"/>
      <c r="E47" s="67"/>
      <c r="F47" s="67"/>
      <c r="G47" s="67"/>
      <c r="H47" s="61"/>
    </row>
    <row r="48" spans="1:8" ht="12.75">
      <c r="A48" s="113" t="s">
        <v>101</v>
      </c>
      <c r="C48" s="67"/>
      <c r="D48" s="67"/>
      <c r="G48" s="67"/>
      <c r="H48" s="66"/>
    </row>
    <row r="49" spans="1:8" ht="12.75">
      <c r="A49" s="113" t="s">
        <v>145</v>
      </c>
      <c r="B49" s="67"/>
      <c r="C49" s="67"/>
      <c r="D49" s="67"/>
      <c r="E49" s="67"/>
      <c r="F49" s="67"/>
      <c r="G49" s="67"/>
      <c r="H49" s="61"/>
    </row>
    <row r="50" spans="1:8" ht="12.75">
      <c r="A50" s="113" t="s">
        <v>98</v>
      </c>
      <c r="B50" s="67"/>
      <c r="C50" s="67"/>
      <c r="D50" s="67"/>
      <c r="E50" s="67"/>
      <c r="F50" s="67"/>
      <c r="G50" s="67"/>
      <c r="H50" s="61"/>
    </row>
    <row r="51" spans="1:8" ht="12.75">
      <c r="A51" s="66" t="s">
        <v>148</v>
      </c>
      <c r="B51" s="67"/>
      <c r="C51" s="67"/>
      <c r="D51" s="67"/>
      <c r="E51" s="67"/>
      <c r="F51" s="67"/>
      <c r="G51" s="67"/>
      <c r="H51" s="68"/>
    </row>
    <row r="52" spans="1:8" ht="12.75">
      <c r="A52" s="66" t="s">
        <v>72</v>
      </c>
      <c r="B52" s="67"/>
      <c r="C52" s="67"/>
      <c r="D52" s="67"/>
      <c r="E52" s="67"/>
      <c r="F52" s="67"/>
      <c r="G52" s="67"/>
      <c r="H52" s="68"/>
    </row>
    <row r="53" spans="1:20" ht="12.75">
      <c r="A53" s="66" t="s">
        <v>147</v>
      </c>
      <c r="B53" s="67"/>
      <c r="C53" s="67"/>
      <c r="D53" s="67"/>
      <c r="E53" s="67"/>
      <c r="F53" s="67"/>
      <c r="G53" s="67"/>
      <c r="H53" s="68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</row>
    <row r="54" spans="1:20" s="110" customFormat="1" ht="12.75">
      <c r="A54" s="60"/>
      <c r="B54" s="60"/>
      <c r="C54" s="60"/>
      <c r="D54" s="60"/>
      <c r="E54" s="60"/>
      <c r="F54" s="60"/>
      <c r="G54" s="60"/>
      <c r="H54" s="60"/>
      <c r="I54" s="60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</row>
    <row r="55" spans="1:20" ht="12.75">
      <c r="A55" s="114" t="s">
        <v>7</v>
      </c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</row>
    <row r="56" ht="12.75">
      <c r="A56" s="60" t="s">
        <v>146</v>
      </c>
    </row>
    <row r="57" ht="12.75">
      <c r="A57" s="60" t="s">
        <v>9</v>
      </c>
    </row>
    <row r="58" ht="12.75">
      <c r="A58" s="60" t="s">
        <v>10</v>
      </c>
    </row>
    <row r="60" spans="1:10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</row>
    <row r="61" spans="1:10" ht="12.75">
      <c r="A61" s="116" t="s">
        <v>2</v>
      </c>
      <c r="B61" s="117" t="s">
        <v>90</v>
      </c>
      <c r="C61" s="116"/>
      <c r="D61" s="116"/>
      <c r="E61" s="116"/>
      <c r="F61" s="116"/>
      <c r="G61" s="116"/>
      <c r="H61" s="116"/>
      <c r="I61" s="118"/>
      <c r="J61" s="118"/>
    </row>
    <row r="62" spans="1:8" ht="12.75">
      <c r="A62" s="61" t="s">
        <v>3</v>
      </c>
      <c r="B62" s="62" t="s">
        <v>125</v>
      </c>
      <c r="C62" s="61"/>
      <c r="D62" s="61"/>
      <c r="E62" s="61"/>
      <c r="F62" s="61"/>
      <c r="G62" s="61"/>
      <c r="H62" s="61"/>
    </row>
    <row r="63" spans="1:8" ht="12.75">
      <c r="A63" s="61" t="s">
        <v>4</v>
      </c>
      <c r="B63" s="62" t="s">
        <v>76</v>
      </c>
      <c r="C63" s="61"/>
      <c r="D63" s="61"/>
      <c r="E63" s="61"/>
      <c r="F63" s="61"/>
      <c r="G63" s="61"/>
      <c r="H63" s="61"/>
    </row>
    <row r="64" spans="1:8" ht="12.75">
      <c r="A64" s="61" t="s">
        <v>13</v>
      </c>
      <c r="B64" s="65">
        <v>16</v>
      </c>
      <c r="C64" s="61"/>
      <c r="D64" s="61"/>
      <c r="E64" s="61"/>
      <c r="F64" s="61"/>
      <c r="G64" s="61"/>
      <c r="H64" s="61"/>
    </row>
    <row r="65" spans="1:8" ht="12.75">
      <c r="A65" s="61" t="s">
        <v>14</v>
      </c>
      <c r="B65" s="62" t="s">
        <v>126</v>
      </c>
      <c r="C65" s="61"/>
      <c r="D65" s="61"/>
      <c r="E65" s="61"/>
      <c r="F65" s="61"/>
      <c r="G65" s="61"/>
      <c r="H65" s="61"/>
    </row>
    <row r="66" spans="1:8" ht="12.75">
      <c r="A66" s="61" t="s">
        <v>12</v>
      </c>
      <c r="B66" s="63" t="s">
        <v>89</v>
      </c>
      <c r="C66" s="61"/>
      <c r="D66" s="61"/>
      <c r="E66" s="61"/>
      <c r="F66" s="61"/>
      <c r="G66" s="61"/>
      <c r="H66" s="61"/>
    </row>
    <row r="67" spans="1:8" ht="12.75">
      <c r="A67" s="61" t="s">
        <v>8</v>
      </c>
      <c r="B67" s="64" t="s">
        <v>88</v>
      </c>
      <c r="C67" s="65">
        <v>32</v>
      </c>
      <c r="D67" s="61" t="s">
        <v>16</v>
      </c>
      <c r="E67" s="61"/>
      <c r="F67" s="61"/>
      <c r="G67" s="61"/>
      <c r="H67" s="61"/>
    </row>
    <row r="68" spans="1:8" ht="12.75">
      <c r="A68" s="61"/>
      <c r="B68" s="64"/>
      <c r="C68" s="65"/>
      <c r="D68" s="61"/>
      <c r="E68" s="61"/>
      <c r="F68" s="61"/>
      <c r="G68" s="61"/>
      <c r="H68" s="61"/>
    </row>
    <row r="69" spans="1:3" ht="12.75">
      <c r="A69" s="68" t="s">
        <v>123</v>
      </c>
      <c r="B69" s="61"/>
      <c r="C69" s="61"/>
    </row>
    <row r="70" spans="1:4" ht="12.75">
      <c r="A70" s="119" t="s">
        <v>20</v>
      </c>
      <c r="B70" s="119">
        <v>8</v>
      </c>
      <c r="C70" s="119">
        <v>10</v>
      </c>
      <c r="D70" s="119">
        <v>12</v>
      </c>
    </row>
    <row r="71" spans="1:4" ht="12.75">
      <c r="A71" s="120" t="s">
        <v>5</v>
      </c>
      <c r="B71" s="121">
        <v>320</v>
      </c>
      <c r="C71" s="121">
        <v>320</v>
      </c>
      <c r="D71" s="121">
        <v>320</v>
      </c>
    </row>
    <row r="72" spans="1:4" ht="12.75">
      <c r="A72" s="120" t="s">
        <v>67</v>
      </c>
      <c r="B72" s="121">
        <v>4760</v>
      </c>
      <c r="C72" s="121">
        <v>5840</v>
      </c>
      <c r="D72" s="121">
        <v>6920</v>
      </c>
    </row>
    <row r="73" spans="1:4" ht="12.75">
      <c r="A73" s="120" t="s">
        <v>6</v>
      </c>
      <c r="B73" s="122" t="s">
        <v>24</v>
      </c>
      <c r="C73" s="122" t="s">
        <v>24</v>
      </c>
      <c r="D73" s="122" t="s">
        <v>24</v>
      </c>
    </row>
    <row r="74" spans="1:4" ht="12.75">
      <c r="A74" s="120" t="s">
        <v>21</v>
      </c>
      <c r="B74" s="122" t="s">
        <v>24</v>
      </c>
      <c r="C74" s="122" t="s">
        <v>24</v>
      </c>
      <c r="D74" s="122" t="s">
        <v>24</v>
      </c>
    </row>
    <row r="75" spans="1:4" ht="12.75">
      <c r="A75" s="120" t="s">
        <v>22</v>
      </c>
      <c r="B75" s="121">
        <f>SUM(B71:B72)</f>
        <v>5080</v>
      </c>
      <c r="C75" s="121">
        <f>SUM(C71:C72)</f>
        <v>6160</v>
      </c>
      <c r="D75" s="121">
        <f>SUM(D71:D72)</f>
        <v>7240</v>
      </c>
    </row>
    <row r="76" spans="1:4" ht="12.75">
      <c r="A76" s="123" t="s">
        <v>23</v>
      </c>
      <c r="B76" s="124">
        <f>B75*32</f>
        <v>162560</v>
      </c>
      <c r="C76" s="124">
        <f>C75*32</f>
        <v>197120</v>
      </c>
      <c r="D76" s="124">
        <f>D75*32</f>
        <v>231680</v>
      </c>
    </row>
    <row r="77" spans="1:4" ht="12.75">
      <c r="A77" s="68"/>
      <c r="B77" s="107"/>
      <c r="C77" s="107"/>
      <c r="D77" s="107"/>
    </row>
    <row r="78" spans="1:3" ht="12.75">
      <c r="A78" s="68" t="s">
        <v>124</v>
      </c>
      <c r="B78" s="61"/>
      <c r="C78" s="61"/>
    </row>
    <row r="79" spans="1:10" ht="12.75">
      <c r="A79" s="119" t="s">
        <v>20</v>
      </c>
      <c r="B79" s="119">
        <v>8</v>
      </c>
      <c r="C79" s="119">
        <v>10</v>
      </c>
      <c r="D79" s="119">
        <v>12</v>
      </c>
      <c r="E79" s="119">
        <v>16</v>
      </c>
      <c r="F79" s="119">
        <v>20</v>
      </c>
      <c r="G79" s="119">
        <v>24</v>
      </c>
      <c r="H79" s="119">
        <v>30</v>
      </c>
      <c r="I79" s="119">
        <v>36</v>
      </c>
      <c r="J79" s="119">
        <v>40</v>
      </c>
    </row>
    <row r="80" spans="1:10" ht="12.75">
      <c r="A80" s="120" t="s">
        <v>5</v>
      </c>
      <c r="B80" s="121">
        <v>320</v>
      </c>
      <c r="C80" s="121">
        <v>320</v>
      </c>
      <c r="D80" s="121">
        <v>320</v>
      </c>
      <c r="E80" s="121">
        <v>320</v>
      </c>
      <c r="F80" s="121">
        <v>320</v>
      </c>
      <c r="G80" s="121">
        <v>320</v>
      </c>
      <c r="H80" s="121">
        <v>320</v>
      </c>
      <c r="I80" s="121">
        <v>320</v>
      </c>
      <c r="J80" s="121">
        <v>320</v>
      </c>
    </row>
    <row r="81" spans="1:10" ht="12.75">
      <c r="A81" s="120" t="s">
        <v>68</v>
      </c>
      <c r="B81" s="121">
        <v>4920</v>
      </c>
      <c r="C81" s="121">
        <v>6020</v>
      </c>
      <c r="D81" s="121">
        <v>7120</v>
      </c>
      <c r="E81" s="121">
        <v>9320</v>
      </c>
      <c r="F81" s="121">
        <v>11520</v>
      </c>
      <c r="G81" s="121">
        <f>SUM(F81+(4*550))</f>
        <v>13720</v>
      </c>
      <c r="H81" s="121">
        <f>SUM(F81+(10*550))</f>
        <v>17020</v>
      </c>
      <c r="I81" s="121">
        <f>SUM(F81+(16*550))</f>
        <v>20320</v>
      </c>
      <c r="J81" s="121">
        <f>SUM(F81+(20*550))</f>
        <v>22520</v>
      </c>
    </row>
    <row r="82" spans="1:10" ht="12.75">
      <c r="A82" s="120" t="s">
        <v>6</v>
      </c>
      <c r="B82" s="122" t="s">
        <v>24</v>
      </c>
      <c r="C82" s="122" t="s">
        <v>24</v>
      </c>
      <c r="D82" s="122" t="s">
        <v>24</v>
      </c>
      <c r="E82" s="122" t="s">
        <v>24</v>
      </c>
      <c r="F82" s="122" t="s">
        <v>24</v>
      </c>
      <c r="G82" s="122" t="s">
        <v>24</v>
      </c>
      <c r="H82" s="122" t="s">
        <v>24</v>
      </c>
      <c r="I82" s="122" t="s">
        <v>24</v>
      </c>
      <c r="J82" s="122" t="s">
        <v>24</v>
      </c>
    </row>
    <row r="83" spans="1:10" ht="12.75">
      <c r="A83" s="120" t="s">
        <v>21</v>
      </c>
      <c r="B83" s="122" t="s">
        <v>24</v>
      </c>
      <c r="C83" s="122" t="s">
        <v>24</v>
      </c>
      <c r="D83" s="122" t="s">
        <v>24</v>
      </c>
      <c r="E83" s="122" t="s">
        <v>24</v>
      </c>
      <c r="F83" s="122" t="s">
        <v>24</v>
      </c>
      <c r="G83" s="122" t="s">
        <v>24</v>
      </c>
      <c r="H83" s="122" t="s">
        <v>24</v>
      </c>
      <c r="I83" s="122" t="s">
        <v>24</v>
      </c>
      <c r="J83" s="122" t="s">
        <v>24</v>
      </c>
    </row>
    <row r="84" spans="1:10" ht="12.75">
      <c r="A84" s="120" t="s">
        <v>22</v>
      </c>
      <c r="B84" s="121">
        <f>SUM(B80:B81)</f>
        <v>5240</v>
      </c>
      <c r="C84" s="121">
        <f aca="true" t="shared" si="6" ref="C84:J84">SUM(C80:C81)</f>
        <v>6340</v>
      </c>
      <c r="D84" s="121">
        <f t="shared" si="6"/>
        <v>7440</v>
      </c>
      <c r="E84" s="121">
        <f t="shared" si="6"/>
        <v>9640</v>
      </c>
      <c r="F84" s="121">
        <f t="shared" si="6"/>
        <v>11840</v>
      </c>
      <c r="G84" s="121">
        <f t="shared" si="6"/>
        <v>14040</v>
      </c>
      <c r="H84" s="121">
        <f t="shared" si="6"/>
        <v>17340</v>
      </c>
      <c r="I84" s="121">
        <f t="shared" si="6"/>
        <v>20640</v>
      </c>
      <c r="J84" s="121">
        <f t="shared" si="6"/>
        <v>22840</v>
      </c>
    </row>
    <row r="85" spans="1:10" ht="12.75">
      <c r="A85" s="123" t="s">
        <v>23</v>
      </c>
      <c r="B85" s="124">
        <f aca="true" t="shared" si="7" ref="B85:J85">B84*32</f>
        <v>167680</v>
      </c>
      <c r="C85" s="124">
        <f t="shared" si="7"/>
        <v>202880</v>
      </c>
      <c r="D85" s="124">
        <f t="shared" si="7"/>
        <v>238080</v>
      </c>
      <c r="E85" s="124">
        <f t="shared" si="7"/>
        <v>308480</v>
      </c>
      <c r="F85" s="124">
        <f t="shared" si="7"/>
        <v>378880</v>
      </c>
      <c r="G85" s="124">
        <f t="shared" si="7"/>
        <v>449280</v>
      </c>
      <c r="H85" s="124">
        <f t="shared" si="7"/>
        <v>554880</v>
      </c>
      <c r="I85" s="124">
        <f t="shared" si="7"/>
        <v>660480</v>
      </c>
      <c r="J85" s="124">
        <f t="shared" si="7"/>
        <v>730880</v>
      </c>
    </row>
    <row r="86" spans="1:10" s="99" customFormat="1" ht="12.75">
      <c r="A86" s="68"/>
      <c r="B86" s="107"/>
      <c r="C86" s="107"/>
      <c r="D86" s="107"/>
      <c r="E86" s="107"/>
      <c r="F86" s="107"/>
      <c r="G86" s="107"/>
      <c r="H86" s="107"/>
      <c r="I86" s="107"/>
      <c r="J86" s="107"/>
    </row>
    <row r="87" spans="1:5" ht="12.75">
      <c r="A87" s="68" t="s">
        <v>113</v>
      </c>
      <c r="B87" s="67"/>
      <c r="C87" s="67"/>
      <c r="D87" s="67"/>
      <c r="E87" s="67"/>
    </row>
    <row r="88" spans="1:10" ht="12.75">
      <c r="A88" s="119" t="s">
        <v>20</v>
      </c>
      <c r="B88" s="119">
        <v>8</v>
      </c>
      <c r="C88" s="119">
        <v>10</v>
      </c>
      <c r="D88" s="119">
        <v>12</v>
      </c>
      <c r="E88" s="119">
        <v>16</v>
      </c>
      <c r="F88" s="119">
        <v>20</v>
      </c>
      <c r="G88" s="119">
        <v>24</v>
      </c>
      <c r="H88" s="119">
        <v>30</v>
      </c>
      <c r="I88" s="119">
        <v>36</v>
      </c>
      <c r="J88" s="119">
        <v>40</v>
      </c>
    </row>
    <row r="89" spans="1:10" ht="12.75">
      <c r="A89" s="120" t="s">
        <v>5</v>
      </c>
      <c r="B89" s="121">
        <v>320</v>
      </c>
      <c r="C89" s="121">
        <v>320</v>
      </c>
      <c r="D89" s="121">
        <v>320</v>
      </c>
      <c r="E89" s="121">
        <v>320</v>
      </c>
      <c r="F89" s="121">
        <v>320</v>
      </c>
      <c r="G89" s="121">
        <v>320</v>
      </c>
      <c r="H89" s="121">
        <v>320</v>
      </c>
      <c r="I89" s="121">
        <v>320</v>
      </c>
      <c r="J89" s="121">
        <v>320</v>
      </c>
    </row>
    <row r="90" spans="1:10" ht="12.75">
      <c r="A90" s="120" t="s">
        <v>69</v>
      </c>
      <c r="B90" s="121">
        <v>5560</v>
      </c>
      <c r="C90" s="121">
        <v>6820</v>
      </c>
      <c r="D90" s="121">
        <v>8080</v>
      </c>
      <c r="E90" s="121">
        <v>10600</v>
      </c>
      <c r="F90" s="121">
        <v>13120</v>
      </c>
      <c r="G90" s="121">
        <f>SUM(F90+(4*630))</f>
        <v>15640</v>
      </c>
      <c r="H90" s="121">
        <f>SUM(F90+(4*630))</f>
        <v>15640</v>
      </c>
      <c r="I90" s="121">
        <f>SUM(F90+(16*630))</f>
        <v>23200</v>
      </c>
      <c r="J90" s="121">
        <f>SUM(F90+(20*630))</f>
        <v>25720</v>
      </c>
    </row>
    <row r="91" spans="1:10" ht="12.75">
      <c r="A91" s="120" t="s">
        <v>6</v>
      </c>
      <c r="B91" s="122" t="s">
        <v>24</v>
      </c>
      <c r="C91" s="122" t="s">
        <v>24</v>
      </c>
      <c r="D91" s="122" t="s">
        <v>24</v>
      </c>
      <c r="E91" s="122" t="s">
        <v>24</v>
      </c>
      <c r="F91" s="122" t="s">
        <v>24</v>
      </c>
      <c r="G91" s="122" t="s">
        <v>24</v>
      </c>
      <c r="H91" s="122" t="s">
        <v>24</v>
      </c>
      <c r="I91" s="122" t="s">
        <v>24</v>
      </c>
      <c r="J91" s="122" t="s">
        <v>24</v>
      </c>
    </row>
    <row r="92" spans="1:10" ht="12.75">
      <c r="A92" s="120" t="s">
        <v>21</v>
      </c>
      <c r="B92" s="122" t="s">
        <v>24</v>
      </c>
      <c r="C92" s="122" t="s">
        <v>24</v>
      </c>
      <c r="D92" s="122" t="s">
        <v>24</v>
      </c>
      <c r="E92" s="122" t="s">
        <v>24</v>
      </c>
      <c r="F92" s="122" t="s">
        <v>24</v>
      </c>
      <c r="G92" s="122" t="s">
        <v>24</v>
      </c>
      <c r="H92" s="122" t="s">
        <v>24</v>
      </c>
      <c r="I92" s="122" t="s">
        <v>24</v>
      </c>
      <c r="J92" s="122" t="s">
        <v>24</v>
      </c>
    </row>
    <row r="93" spans="1:10" ht="12.75">
      <c r="A93" s="120" t="s">
        <v>22</v>
      </c>
      <c r="B93" s="121">
        <f>SUM(B89:B90)</f>
        <v>5880</v>
      </c>
      <c r="C93" s="121">
        <f aca="true" t="shared" si="8" ref="C93:J93">SUM(C89:C90)</f>
        <v>7140</v>
      </c>
      <c r="D93" s="121">
        <f t="shared" si="8"/>
        <v>8400</v>
      </c>
      <c r="E93" s="121">
        <f t="shared" si="8"/>
        <v>10920</v>
      </c>
      <c r="F93" s="121">
        <f t="shared" si="8"/>
        <v>13440</v>
      </c>
      <c r="G93" s="121">
        <f t="shared" si="8"/>
        <v>15960</v>
      </c>
      <c r="H93" s="121">
        <f t="shared" si="8"/>
        <v>15960</v>
      </c>
      <c r="I93" s="121">
        <f t="shared" si="8"/>
        <v>23520</v>
      </c>
      <c r="J93" s="121">
        <f t="shared" si="8"/>
        <v>26040</v>
      </c>
    </row>
    <row r="94" spans="1:10" ht="12.75">
      <c r="A94" s="123" t="s">
        <v>23</v>
      </c>
      <c r="B94" s="124">
        <f aca="true" t="shared" si="9" ref="B94:J94">B93*32</f>
        <v>188160</v>
      </c>
      <c r="C94" s="124">
        <f t="shared" si="9"/>
        <v>228480</v>
      </c>
      <c r="D94" s="124">
        <f t="shared" si="9"/>
        <v>268800</v>
      </c>
      <c r="E94" s="124">
        <f t="shared" si="9"/>
        <v>349440</v>
      </c>
      <c r="F94" s="124">
        <f t="shared" si="9"/>
        <v>430080</v>
      </c>
      <c r="G94" s="124">
        <f t="shared" si="9"/>
        <v>510720</v>
      </c>
      <c r="H94" s="124">
        <f t="shared" si="9"/>
        <v>510720</v>
      </c>
      <c r="I94" s="124">
        <f t="shared" si="9"/>
        <v>752640</v>
      </c>
      <c r="J94" s="124">
        <f t="shared" si="9"/>
        <v>833280</v>
      </c>
    </row>
    <row r="95" spans="1:8" ht="12.75">
      <c r="A95" s="112" t="s">
        <v>17</v>
      </c>
      <c r="B95" s="67"/>
      <c r="C95" s="67"/>
      <c r="D95" s="67"/>
      <c r="E95" s="67"/>
      <c r="F95" s="67"/>
      <c r="G95" s="67"/>
      <c r="H95" s="61"/>
    </row>
    <row r="96" spans="1:8" ht="12.75">
      <c r="A96" s="113" t="s">
        <v>101</v>
      </c>
      <c r="C96" s="67"/>
      <c r="D96" s="67"/>
      <c r="G96" s="67"/>
      <c r="H96" s="66"/>
    </row>
    <row r="97" spans="1:8" ht="12.75">
      <c r="A97" s="113" t="s">
        <v>25</v>
      </c>
      <c r="B97" s="67"/>
      <c r="C97" s="67"/>
      <c r="D97" s="67"/>
      <c r="E97" s="67"/>
      <c r="F97" s="67"/>
      <c r="G97" s="67"/>
      <c r="H97" s="61"/>
    </row>
    <row r="98" spans="1:8" ht="12.75">
      <c r="A98" s="113" t="s">
        <v>98</v>
      </c>
      <c r="B98" s="67"/>
      <c r="C98" s="67"/>
      <c r="D98" s="67"/>
      <c r="E98" s="67"/>
      <c r="F98" s="67"/>
      <c r="G98" s="67"/>
      <c r="H98" s="61"/>
    </row>
    <row r="99" spans="1:8" ht="12.75">
      <c r="A99" s="66" t="s">
        <v>144</v>
      </c>
      <c r="B99" s="67"/>
      <c r="C99" s="67"/>
      <c r="D99" s="67"/>
      <c r="E99" s="67"/>
      <c r="F99" s="67"/>
      <c r="G99" s="67"/>
      <c r="H99" s="68"/>
    </row>
    <row r="100" spans="1:8" ht="12.75">
      <c r="A100" s="66" t="s">
        <v>122</v>
      </c>
      <c r="B100" s="67"/>
      <c r="C100" s="67"/>
      <c r="D100" s="67"/>
      <c r="E100" s="67"/>
      <c r="F100" s="67"/>
      <c r="G100" s="67"/>
      <c r="H100" s="68"/>
    </row>
    <row r="101" ht="12.75">
      <c r="A101" s="66" t="s">
        <v>91</v>
      </c>
    </row>
    <row r="102" ht="12.75">
      <c r="A102" s="66"/>
    </row>
    <row r="103" ht="12.75">
      <c r="A103" s="114" t="s">
        <v>7</v>
      </c>
    </row>
    <row r="104" ht="12.75">
      <c r="A104" s="60" t="s">
        <v>102</v>
      </c>
    </row>
    <row r="105" ht="12.75">
      <c r="A105" s="60" t="s">
        <v>9</v>
      </c>
    </row>
    <row r="106" ht="12.75">
      <c r="A106" s="60" t="s">
        <v>10</v>
      </c>
    </row>
    <row r="108" spans="1:9" ht="12.75">
      <c r="A108" s="115"/>
      <c r="B108" s="115"/>
      <c r="C108" s="115"/>
      <c r="D108" s="115"/>
      <c r="E108" s="115"/>
      <c r="F108" s="115"/>
      <c r="G108" s="115"/>
      <c r="H108" s="115"/>
      <c r="I108" s="115"/>
    </row>
    <row r="109" spans="1:9" ht="12.75">
      <c r="A109" s="125" t="s">
        <v>2</v>
      </c>
      <c r="B109" s="126" t="s">
        <v>96</v>
      </c>
      <c r="C109" s="125"/>
      <c r="D109" s="125"/>
      <c r="E109" s="125"/>
      <c r="F109" s="125"/>
      <c r="G109" s="125"/>
      <c r="H109" s="125"/>
      <c r="I109" s="125"/>
    </row>
    <row r="110" spans="1:8" ht="12.75">
      <c r="A110" s="61" t="s">
        <v>3</v>
      </c>
      <c r="B110" s="60" t="s">
        <v>94</v>
      </c>
      <c r="C110" s="61"/>
      <c r="D110" s="61"/>
      <c r="E110" s="61"/>
      <c r="F110" s="61"/>
      <c r="G110" s="61"/>
      <c r="H110" s="61"/>
    </row>
    <row r="111" spans="1:8" ht="12.75">
      <c r="A111" s="61" t="s">
        <v>4</v>
      </c>
      <c r="B111" s="62" t="s">
        <v>143</v>
      </c>
      <c r="C111" s="61"/>
      <c r="D111" s="61"/>
      <c r="E111" s="61"/>
      <c r="F111" s="61"/>
      <c r="G111" s="61"/>
      <c r="H111" s="61"/>
    </row>
    <row r="112" spans="1:8" ht="12.75">
      <c r="A112" s="61" t="s">
        <v>13</v>
      </c>
      <c r="B112" s="65">
        <v>16</v>
      </c>
      <c r="C112" s="61"/>
      <c r="D112" s="61"/>
      <c r="E112" s="61"/>
      <c r="F112" s="61"/>
      <c r="G112" s="61"/>
      <c r="H112" s="61"/>
    </row>
    <row r="113" spans="1:8" ht="12.75">
      <c r="A113" s="61" t="s">
        <v>14</v>
      </c>
      <c r="B113" s="62" t="s">
        <v>28</v>
      </c>
      <c r="C113" s="61"/>
      <c r="D113" s="61"/>
      <c r="E113" s="61"/>
      <c r="F113" s="61"/>
      <c r="G113" s="61"/>
      <c r="H113" s="61"/>
    </row>
    <row r="114" spans="1:8" ht="12.75">
      <c r="A114" s="61" t="s">
        <v>12</v>
      </c>
      <c r="B114" s="86" t="s">
        <v>92</v>
      </c>
      <c r="C114" s="61"/>
      <c r="D114" s="61"/>
      <c r="E114" s="61" t="s">
        <v>52</v>
      </c>
      <c r="F114" s="61"/>
      <c r="G114" s="61"/>
      <c r="H114" s="61"/>
    </row>
    <row r="115" spans="1:8" ht="12.75">
      <c r="A115" s="61" t="s">
        <v>8</v>
      </c>
      <c r="B115" s="64" t="s">
        <v>88</v>
      </c>
      <c r="C115" s="65">
        <v>32</v>
      </c>
      <c r="D115" s="61" t="s">
        <v>16</v>
      </c>
      <c r="E115" s="61"/>
      <c r="F115" s="61"/>
      <c r="G115" s="61"/>
      <c r="H115" s="61"/>
    </row>
    <row r="116" spans="1:8" ht="12.75">
      <c r="A116" s="61"/>
      <c r="B116" s="64"/>
      <c r="C116" s="65"/>
      <c r="D116" s="61"/>
      <c r="E116" s="61"/>
      <c r="F116" s="61"/>
      <c r="G116" s="61"/>
      <c r="H116" s="61"/>
    </row>
    <row r="117" spans="1:9" ht="12.75">
      <c r="A117" s="81" t="s">
        <v>120</v>
      </c>
      <c r="B117" s="191" t="s">
        <v>29</v>
      </c>
      <c r="C117" s="191"/>
      <c r="D117" s="191"/>
      <c r="E117" s="191"/>
      <c r="F117" s="191"/>
      <c r="G117" s="191"/>
      <c r="H117" s="191"/>
      <c r="I117" s="191"/>
    </row>
    <row r="118" spans="1:9" ht="12.75">
      <c r="A118" s="127" t="s">
        <v>20</v>
      </c>
      <c r="B118" s="127">
        <v>8</v>
      </c>
      <c r="C118" s="127">
        <v>12</v>
      </c>
      <c r="D118" s="127">
        <v>16</v>
      </c>
      <c r="E118" s="127">
        <v>20</v>
      </c>
      <c r="F118" s="127">
        <v>24</v>
      </c>
      <c r="G118" s="127">
        <v>32</v>
      </c>
      <c r="H118" s="127">
        <v>36</v>
      </c>
      <c r="I118" s="127">
        <v>48</v>
      </c>
    </row>
    <row r="119" spans="1:9" ht="12.75">
      <c r="A119" s="128" t="s">
        <v>5</v>
      </c>
      <c r="B119" s="129">
        <v>160</v>
      </c>
      <c r="C119" s="129">
        <v>160</v>
      </c>
      <c r="D119" s="129">
        <v>160</v>
      </c>
      <c r="E119" s="129">
        <v>160</v>
      </c>
      <c r="F119" s="129">
        <v>160</v>
      </c>
      <c r="G119" s="129">
        <v>160</v>
      </c>
      <c r="H119" s="129">
        <v>160</v>
      </c>
      <c r="I119" s="129">
        <v>160</v>
      </c>
    </row>
    <row r="120" spans="1:9" ht="12.75">
      <c r="A120" s="130" t="s">
        <v>83</v>
      </c>
      <c r="B120" s="129">
        <f>214*B118</f>
        <v>1712</v>
      </c>
      <c r="C120" s="129">
        <f>206*C118</f>
        <v>2472</v>
      </c>
      <c r="D120" s="129">
        <f>206*D118</f>
        <v>3296</v>
      </c>
      <c r="E120" s="129">
        <f>198*E118</f>
        <v>3960</v>
      </c>
      <c r="F120" s="129">
        <f>198*F118</f>
        <v>4752</v>
      </c>
      <c r="G120" s="129">
        <f>193*G118</f>
        <v>6176</v>
      </c>
      <c r="H120" s="129">
        <f>193*H118</f>
        <v>6948</v>
      </c>
      <c r="I120" s="129">
        <f>188*I118</f>
        <v>9024</v>
      </c>
    </row>
    <row r="121" spans="1:9" ht="12.75">
      <c r="A121" s="131" t="s">
        <v>93</v>
      </c>
      <c r="B121" s="132">
        <f>315*4</f>
        <v>1260</v>
      </c>
      <c r="C121" s="132">
        <f aca="true" t="shared" si="10" ref="C121:I121">315*4</f>
        <v>1260</v>
      </c>
      <c r="D121" s="132">
        <f t="shared" si="10"/>
        <v>1260</v>
      </c>
      <c r="E121" s="132">
        <f t="shared" si="10"/>
        <v>1260</v>
      </c>
      <c r="F121" s="132">
        <f t="shared" si="10"/>
        <v>1260</v>
      </c>
      <c r="G121" s="132">
        <f t="shared" si="10"/>
        <v>1260</v>
      </c>
      <c r="H121" s="132">
        <f t="shared" si="10"/>
        <v>1260</v>
      </c>
      <c r="I121" s="132">
        <f t="shared" si="10"/>
        <v>1260</v>
      </c>
    </row>
    <row r="122" spans="1:9" ht="12.75">
      <c r="A122" s="133" t="s">
        <v>95</v>
      </c>
      <c r="B122" s="134">
        <f aca="true" t="shared" si="11" ref="B122:I122">SUM(B119:B121)</f>
        <v>3132</v>
      </c>
      <c r="C122" s="134">
        <f t="shared" si="11"/>
        <v>3892</v>
      </c>
      <c r="D122" s="134">
        <f t="shared" si="11"/>
        <v>4716</v>
      </c>
      <c r="E122" s="134">
        <f t="shared" si="11"/>
        <v>5380</v>
      </c>
      <c r="F122" s="134">
        <f t="shared" si="11"/>
        <v>6172</v>
      </c>
      <c r="G122" s="134">
        <f t="shared" si="11"/>
        <v>7596</v>
      </c>
      <c r="H122" s="134">
        <f t="shared" si="11"/>
        <v>8368</v>
      </c>
      <c r="I122" s="134">
        <f t="shared" si="11"/>
        <v>10444</v>
      </c>
    </row>
    <row r="123" spans="1:9" ht="12.75">
      <c r="A123" s="135" t="s">
        <v>23</v>
      </c>
      <c r="B123" s="136">
        <f>B122*32</f>
        <v>100224</v>
      </c>
      <c r="C123" s="136">
        <f aca="true" t="shared" si="12" ref="C123:I123">C122*32</f>
        <v>124544</v>
      </c>
      <c r="D123" s="136">
        <f t="shared" si="12"/>
        <v>150912</v>
      </c>
      <c r="E123" s="136">
        <f t="shared" si="12"/>
        <v>172160</v>
      </c>
      <c r="F123" s="136">
        <f t="shared" si="12"/>
        <v>197504</v>
      </c>
      <c r="G123" s="136">
        <f t="shared" si="12"/>
        <v>243072</v>
      </c>
      <c r="H123" s="136">
        <f t="shared" si="12"/>
        <v>267776</v>
      </c>
      <c r="I123" s="136">
        <f t="shared" si="12"/>
        <v>334208</v>
      </c>
    </row>
    <row r="124" spans="1:9" ht="12.75">
      <c r="A124" s="137"/>
      <c r="B124" s="138"/>
      <c r="C124" s="138"/>
      <c r="D124" s="138"/>
      <c r="E124" s="138"/>
      <c r="F124" s="138"/>
      <c r="G124" s="138"/>
      <c r="H124" s="138"/>
      <c r="I124" s="138"/>
    </row>
    <row r="125" spans="1:9" ht="12.75">
      <c r="A125" s="81" t="s">
        <v>121</v>
      </c>
      <c r="B125" s="191" t="s">
        <v>29</v>
      </c>
      <c r="C125" s="191"/>
      <c r="D125" s="191"/>
      <c r="E125" s="191"/>
      <c r="F125" s="191"/>
      <c r="G125" s="191"/>
      <c r="H125" s="191"/>
      <c r="I125" s="191"/>
    </row>
    <row r="126" spans="1:9" ht="12.75">
      <c r="A126" s="127" t="s">
        <v>20</v>
      </c>
      <c r="B126" s="127">
        <v>8</v>
      </c>
      <c r="C126" s="127">
        <v>12</v>
      </c>
      <c r="D126" s="127">
        <v>16</v>
      </c>
      <c r="E126" s="127">
        <v>20</v>
      </c>
      <c r="F126" s="127">
        <v>24</v>
      </c>
      <c r="G126" s="127">
        <v>32</v>
      </c>
      <c r="H126" s="127">
        <v>36</v>
      </c>
      <c r="I126" s="127">
        <v>48</v>
      </c>
    </row>
    <row r="127" spans="1:9" ht="12.75">
      <c r="A127" s="128" t="s">
        <v>5</v>
      </c>
      <c r="B127" s="129">
        <v>160</v>
      </c>
      <c r="C127" s="129">
        <v>160</v>
      </c>
      <c r="D127" s="129">
        <v>160</v>
      </c>
      <c r="E127" s="129">
        <v>160</v>
      </c>
      <c r="F127" s="129">
        <v>160</v>
      </c>
      <c r="G127" s="129">
        <v>160</v>
      </c>
      <c r="H127" s="129">
        <v>160</v>
      </c>
      <c r="I127" s="129">
        <v>160</v>
      </c>
    </row>
    <row r="128" spans="1:9" ht="12.75">
      <c r="A128" s="130" t="s">
        <v>84</v>
      </c>
      <c r="B128" s="129">
        <f>267*B126</f>
        <v>2136</v>
      </c>
      <c r="C128" s="129">
        <f>260*C126</f>
        <v>3120</v>
      </c>
      <c r="D128" s="129">
        <f>260*D126</f>
        <v>4160</v>
      </c>
      <c r="E128" s="129">
        <f>228*E126</f>
        <v>4560</v>
      </c>
      <c r="F128" s="129">
        <f>228*F126</f>
        <v>5472</v>
      </c>
      <c r="G128" s="129">
        <f>225*G126</f>
        <v>7200</v>
      </c>
      <c r="H128" s="129">
        <f>225*H126</f>
        <v>8100</v>
      </c>
      <c r="I128" s="129">
        <f>223*I126</f>
        <v>10704</v>
      </c>
    </row>
    <row r="129" spans="1:9" ht="12.75">
      <c r="A129" s="131" t="s">
        <v>93</v>
      </c>
      <c r="B129" s="132">
        <f aca="true" t="shared" si="13" ref="B129:I129">315*4</f>
        <v>1260</v>
      </c>
      <c r="C129" s="132">
        <f t="shared" si="13"/>
        <v>1260</v>
      </c>
      <c r="D129" s="132">
        <f t="shared" si="13"/>
        <v>1260</v>
      </c>
      <c r="E129" s="132">
        <f t="shared" si="13"/>
        <v>1260</v>
      </c>
      <c r="F129" s="132">
        <f t="shared" si="13"/>
        <v>1260</v>
      </c>
      <c r="G129" s="132">
        <f t="shared" si="13"/>
        <v>1260</v>
      </c>
      <c r="H129" s="132">
        <f t="shared" si="13"/>
        <v>1260</v>
      </c>
      <c r="I129" s="132">
        <f t="shared" si="13"/>
        <v>1260</v>
      </c>
    </row>
    <row r="130" spans="1:9" ht="12.75">
      <c r="A130" s="133" t="s">
        <v>95</v>
      </c>
      <c r="B130" s="134">
        <f>SUM(B127:B129)</f>
        <v>3556</v>
      </c>
      <c r="C130" s="134">
        <f aca="true" t="shared" si="14" ref="C130:I130">SUM(C127:C129)</f>
        <v>4540</v>
      </c>
      <c r="D130" s="134">
        <f t="shared" si="14"/>
        <v>5580</v>
      </c>
      <c r="E130" s="134">
        <f t="shared" si="14"/>
        <v>5980</v>
      </c>
      <c r="F130" s="134">
        <f t="shared" si="14"/>
        <v>6892</v>
      </c>
      <c r="G130" s="134">
        <f t="shared" si="14"/>
        <v>8620</v>
      </c>
      <c r="H130" s="134">
        <f t="shared" si="14"/>
        <v>9520</v>
      </c>
      <c r="I130" s="134">
        <f t="shared" si="14"/>
        <v>12124</v>
      </c>
    </row>
    <row r="131" spans="1:9" ht="12.75">
      <c r="A131" s="135" t="s">
        <v>23</v>
      </c>
      <c r="B131" s="136">
        <f>B130*32</f>
        <v>113792</v>
      </c>
      <c r="C131" s="136">
        <f aca="true" t="shared" si="15" ref="C131:I131">C130*32</f>
        <v>145280</v>
      </c>
      <c r="D131" s="136">
        <f t="shared" si="15"/>
        <v>178560</v>
      </c>
      <c r="E131" s="136">
        <f t="shared" si="15"/>
        <v>191360</v>
      </c>
      <c r="F131" s="136">
        <f t="shared" si="15"/>
        <v>220544</v>
      </c>
      <c r="G131" s="136">
        <f t="shared" si="15"/>
        <v>275840</v>
      </c>
      <c r="H131" s="136">
        <f t="shared" si="15"/>
        <v>304640</v>
      </c>
      <c r="I131" s="136">
        <f t="shared" si="15"/>
        <v>387968</v>
      </c>
    </row>
    <row r="132" spans="1:8" ht="12.75">
      <c r="A132" s="112" t="s">
        <v>17</v>
      </c>
      <c r="B132" s="67"/>
      <c r="C132" s="67"/>
      <c r="D132" s="67"/>
      <c r="E132" s="67"/>
      <c r="F132" s="67"/>
      <c r="G132" s="67"/>
      <c r="H132" s="61"/>
    </row>
    <row r="133" spans="1:8" ht="12.75">
      <c r="A133" s="113" t="s">
        <v>101</v>
      </c>
      <c r="C133" s="67"/>
      <c r="D133" s="67"/>
      <c r="G133" s="67"/>
      <c r="H133" s="66"/>
    </row>
    <row r="134" spans="1:8" ht="12.75">
      <c r="A134" s="113" t="s">
        <v>25</v>
      </c>
      <c r="B134" s="67"/>
      <c r="C134" s="67"/>
      <c r="D134" s="67"/>
      <c r="E134" s="67"/>
      <c r="F134" s="67"/>
      <c r="G134" s="67"/>
      <c r="H134" s="61"/>
    </row>
    <row r="135" spans="1:8" ht="12.75">
      <c r="A135" s="113" t="s">
        <v>98</v>
      </c>
      <c r="B135" s="67"/>
      <c r="C135" s="67"/>
      <c r="D135" s="67"/>
      <c r="E135" s="67"/>
      <c r="F135" s="67"/>
      <c r="G135" s="67"/>
      <c r="H135" s="61"/>
    </row>
    <row r="136" spans="1:8" ht="12.75">
      <c r="A136" s="66" t="s">
        <v>129</v>
      </c>
      <c r="B136" s="67"/>
      <c r="C136" s="67"/>
      <c r="D136" s="67"/>
      <c r="E136" s="67"/>
      <c r="F136" s="67"/>
      <c r="G136" s="67"/>
      <c r="H136" s="68"/>
    </row>
    <row r="137" spans="1:8" ht="12.75">
      <c r="A137" s="66" t="s">
        <v>128</v>
      </c>
      <c r="B137" s="67"/>
      <c r="C137" s="67"/>
      <c r="D137" s="67"/>
      <c r="E137" s="67"/>
      <c r="F137" s="67"/>
      <c r="G137" s="67"/>
      <c r="H137" s="68"/>
    </row>
    <row r="138" spans="1:8" ht="12.75">
      <c r="A138" s="66" t="s">
        <v>52</v>
      </c>
      <c r="B138" s="67"/>
      <c r="C138" s="67"/>
      <c r="D138" s="67"/>
      <c r="E138" s="67"/>
      <c r="F138" s="67"/>
      <c r="G138" s="67"/>
      <c r="H138" s="68"/>
    </row>
    <row r="139" ht="12.75">
      <c r="A139" s="114" t="s">
        <v>7</v>
      </c>
    </row>
    <row r="140" ht="12.75">
      <c r="A140" s="60" t="s">
        <v>130</v>
      </c>
    </row>
    <row r="141" ht="12.75">
      <c r="A141" s="60" t="s">
        <v>9</v>
      </c>
    </row>
    <row r="142" ht="12.75">
      <c r="A142" s="60" t="s">
        <v>10</v>
      </c>
    </row>
    <row r="144" spans="1:9" ht="12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9" ht="12.75">
      <c r="A145" s="140" t="s">
        <v>2</v>
      </c>
      <c r="B145" s="141" t="s">
        <v>99</v>
      </c>
      <c r="C145" s="140"/>
      <c r="D145" s="140"/>
      <c r="E145" s="140"/>
      <c r="F145" s="140"/>
      <c r="G145" s="140"/>
      <c r="H145" s="140"/>
      <c r="I145" s="142"/>
    </row>
    <row r="146" spans="1:8" ht="12.75">
      <c r="A146" s="61" t="s">
        <v>3</v>
      </c>
      <c r="B146" s="62" t="s">
        <v>118</v>
      </c>
      <c r="C146" s="61"/>
      <c r="D146" s="61"/>
      <c r="E146" s="61"/>
      <c r="F146" s="61"/>
      <c r="G146" s="61"/>
      <c r="H146" s="61"/>
    </row>
    <row r="147" spans="1:8" ht="12.75">
      <c r="A147" s="61" t="s">
        <v>4</v>
      </c>
      <c r="B147" s="64" t="s">
        <v>139</v>
      </c>
      <c r="C147" s="61" t="s">
        <v>140</v>
      </c>
      <c r="D147" s="61"/>
      <c r="E147" s="61"/>
      <c r="F147" s="61"/>
      <c r="G147" s="61"/>
      <c r="H147" s="61"/>
    </row>
    <row r="148" spans="1:8" ht="12.75">
      <c r="A148" s="61" t="s">
        <v>13</v>
      </c>
      <c r="B148" s="65">
        <v>14</v>
      </c>
      <c r="C148" s="61"/>
      <c r="D148" s="61"/>
      <c r="E148" s="61"/>
      <c r="F148" s="61"/>
      <c r="G148" s="61"/>
      <c r="H148" s="61"/>
    </row>
    <row r="149" spans="1:8" ht="12.75">
      <c r="A149" s="61" t="s">
        <v>14</v>
      </c>
      <c r="B149" s="62" t="s">
        <v>28</v>
      </c>
      <c r="C149" s="61"/>
      <c r="D149" s="61"/>
      <c r="E149" s="61"/>
      <c r="F149" s="61"/>
      <c r="G149" s="61"/>
      <c r="H149" s="61"/>
    </row>
    <row r="150" spans="1:8" ht="12.75">
      <c r="A150" s="61" t="s">
        <v>12</v>
      </c>
      <c r="B150" s="63" t="s">
        <v>100</v>
      </c>
      <c r="C150" s="61"/>
      <c r="D150" s="61"/>
      <c r="E150" s="61"/>
      <c r="F150" s="61"/>
      <c r="G150" s="61"/>
      <c r="H150" s="61"/>
    </row>
    <row r="151" spans="1:8" ht="12.75">
      <c r="A151" s="61" t="s">
        <v>8</v>
      </c>
      <c r="B151" s="64" t="s">
        <v>30</v>
      </c>
      <c r="C151" s="65">
        <v>32</v>
      </c>
      <c r="D151" s="61" t="s">
        <v>16</v>
      </c>
      <c r="E151" s="61"/>
      <c r="F151" s="61"/>
      <c r="G151" s="61"/>
      <c r="H151" s="61"/>
    </row>
    <row r="152" spans="1:8" ht="12.75">
      <c r="A152" s="61"/>
      <c r="B152" s="64"/>
      <c r="C152" s="65"/>
      <c r="D152" s="61"/>
      <c r="E152" s="61"/>
      <c r="F152" s="61"/>
      <c r="G152" s="61"/>
      <c r="H152" s="61"/>
    </row>
    <row r="153" spans="1:9" ht="12.75">
      <c r="A153" s="81" t="s">
        <v>113</v>
      </c>
      <c r="C153" s="190" t="s">
        <v>85</v>
      </c>
      <c r="D153" s="190"/>
      <c r="E153" s="190"/>
      <c r="F153" s="190"/>
      <c r="G153" s="190"/>
      <c r="H153" s="190"/>
      <c r="I153" s="190"/>
    </row>
    <row r="154" spans="1:9" ht="12.75">
      <c r="A154" s="143" t="s">
        <v>20</v>
      </c>
      <c r="B154" s="143">
        <v>8</v>
      </c>
      <c r="C154" s="143">
        <v>12</v>
      </c>
      <c r="D154" s="143">
        <v>16</v>
      </c>
      <c r="E154" s="143">
        <v>20</v>
      </c>
      <c r="F154" s="143">
        <v>24</v>
      </c>
      <c r="G154" s="143">
        <v>32</v>
      </c>
      <c r="H154" s="143">
        <v>36</v>
      </c>
      <c r="I154" s="143">
        <v>48</v>
      </c>
    </row>
    <row r="155" spans="1:9" ht="12.75">
      <c r="A155" s="144" t="s">
        <v>5</v>
      </c>
      <c r="B155" s="145">
        <v>110</v>
      </c>
      <c r="C155" s="145">
        <v>110</v>
      </c>
      <c r="D155" s="145">
        <v>110</v>
      </c>
      <c r="E155" s="145">
        <v>110</v>
      </c>
      <c r="F155" s="145">
        <v>110</v>
      </c>
      <c r="G155" s="145">
        <v>110</v>
      </c>
      <c r="H155" s="145">
        <v>110</v>
      </c>
      <c r="I155" s="145">
        <v>110</v>
      </c>
    </row>
    <row r="156" spans="1:9" ht="12.75">
      <c r="A156" s="146" t="s">
        <v>69</v>
      </c>
      <c r="B156" s="145">
        <f>325*B154</f>
        <v>2600</v>
      </c>
      <c r="C156" s="145">
        <f>315*C154</f>
        <v>3780</v>
      </c>
      <c r="D156" s="145">
        <f>315*D154</f>
        <v>5040</v>
      </c>
      <c r="E156" s="145">
        <f>295*E154</f>
        <v>5900</v>
      </c>
      <c r="F156" s="145">
        <f>295*F154</f>
        <v>7080</v>
      </c>
      <c r="G156" s="145">
        <f>295*G154</f>
        <v>9440</v>
      </c>
      <c r="H156" s="145">
        <f>295*H154</f>
        <v>10620</v>
      </c>
      <c r="I156" s="145">
        <f>295*I154</f>
        <v>14160</v>
      </c>
    </row>
    <row r="157" spans="1:9" ht="12.75">
      <c r="A157" s="147" t="s">
        <v>59</v>
      </c>
      <c r="B157" s="148">
        <f>285*4</f>
        <v>1140</v>
      </c>
      <c r="C157" s="148">
        <f aca="true" t="shared" si="16" ref="C157:I157">285*4</f>
        <v>1140</v>
      </c>
      <c r="D157" s="148">
        <f t="shared" si="16"/>
        <v>1140</v>
      </c>
      <c r="E157" s="148">
        <f t="shared" si="16"/>
        <v>1140</v>
      </c>
      <c r="F157" s="148">
        <f t="shared" si="16"/>
        <v>1140</v>
      </c>
      <c r="G157" s="148">
        <f t="shared" si="16"/>
        <v>1140</v>
      </c>
      <c r="H157" s="148">
        <f t="shared" si="16"/>
        <v>1140</v>
      </c>
      <c r="I157" s="148">
        <f t="shared" si="16"/>
        <v>1140</v>
      </c>
    </row>
    <row r="158" spans="1:9" ht="12.75">
      <c r="A158" s="147" t="s">
        <v>22</v>
      </c>
      <c r="B158" s="148">
        <f aca="true" t="shared" si="17" ref="B158:I158">SUM(B155:B157)</f>
        <v>3850</v>
      </c>
      <c r="C158" s="148">
        <f t="shared" si="17"/>
        <v>5030</v>
      </c>
      <c r="D158" s="148">
        <f t="shared" si="17"/>
        <v>6290</v>
      </c>
      <c r="E158" s="148">
        <f t="shared" si="17"/>
        <v>7150</v>
      </c>
      <c r="F158" s="148">
        <f t="shared" si="17"/>
        <v>8330</v>
      </c>
      <c r="G158" s="148">
        <f t="shared" si="17"/>
        <v>10690</v>
      </c>
      <c r="H158" s="148">
        <f t="shared" si="17"/>
        <v>11870</v>
      </c>
      <c r="I158" s="148">
        <f t="shared" si="17"/>
        <v>15410</v>
      </c>
    </row>
    <row r="159" spans="1:9" ht="12.75">
      <c r="A159" s="149" t="s">
        <v>23</v>
      </c>
      <c r="B159" s="150">
        <f>B158*32</f>
        <v>123200</v>
      </c>
      <c r="C159" s="150">
        <f aca="true" t="shared" si="18" ref="C159:I159">C158*32</f>
        <v>160960</v>
      </c>
      <c r="D159" s="150">
        <f t="shared" si="18"/>
        <v>201280</v>
      </c>
      <c r="E159" s="150">
        <f t="shared" si="18"/>
        <v>228800</v>
      </c>
      <c r="F159" s="150">
        <f t="shared" si="18"/>
        <v>266560</v>
      </c>
      <c r="G159" s="150">
        <f t="shared" si="18"/>
        <v>342080</v>
      </c>
      <c r="H159" s="150">
        <f t="shared" si="18"/>
        <v>379840</v>
      </c>
      <c r="I159" s="150">
        <f t="shared" si="18"/>
        <v>493120</v>
      </c>
    </row>
    <row r="160" spans="1:8" ht="12.75">
      <c r="A160" s="112" t="s">
        <v>17</v>
      </c>
      <c r="B160" s="67"/>
      <c r="C160" s="67"/>
      <c r="D160" s="67"/>
      <c r="E160" s="67"/>
      <c r="F160" s="67"/>
      <c r="G160" s="67"/>
      <c r="H160" s="61"/>
    </row>
    <row r="161" spans="1:8" ht="12.75">
      <c r="A161" s="113" t="s">
        <v>101</v>
      </c>
      <c r="C161" s="67"/>
      <c r="D161" s="67"/>
      <c r="G161" s="67"/>
      <c r="H161" s="66"/>
    </row>
    <row r="162" spans="1:8" ht="12.75">
      <c r="A162" s="113" t="s">
        <v>142</v>
      </c>
      <c r="B162" s="67"/>
      <c r="C162" s="67"/>
      <c r="D162" s="67"/>
      <c r="E162" s="67"/>
      <c r="F162" s="67"/>
      <c r="G162" s="67"/>
      <c r="H162" s="61"/>
    </row>
    <row r="163" spans="1:8" ht="12.75">
      <c r="A163" s="113" t="s">
        <v>98</v>
      </c>
      <c r="B163" s="67"/>
      <c r="C163" s="67"/>
      <c r="D163" s="67"/>
      <c r="E163" s="67"/>
      <c r="F163" s="67"/>
      <c r="G163" s="67"/>
      <c r="H163" s="61"/>
    </row>
    <row r="164" spans="1:8" ht="12.75">
      <c r="A164" s="66" t="s">
        <v>141</v>
      </c>
      <c r="B164" s="67"/>
      <c r="C164" s="67"/>
      <c r="D164" s="67"/>
      <c r="E164" s="67"/>
      <c r="F164" s="67"/>
      <c r="G164" s="67"/>
      <c r="H164" s="68"/>
    </row>
    <row r="165" spans="1:8" ht="12.75">
      <c r="A165" s="66" t="s">
        <v>73</v>
      </c>
      <c r="B165" s="67"/>
      <c r="C165" s="67"/>
      <c r="D165" s="67"/>
      <c r="E165" s="67"/>
      <c r="F165" s="67"/>
      <c r="G165" s="67"/>
      <c r="H165" s="68"/>
    </row>
    <row r="166" spans="1:8" ht="12.75">
      <c r="A166" s="66" t="s">
        <v>119</v>
      </c>
      <c r="B166" s="67"/>
      <c r="C166" s="67"/>
      <c r="D166" s="67"/>
      <c r="E166" s="67"/>
      <c r="F166" s="67"/>
      <c r="G166" s="67"/>
      <c r="H166" s="68"/>
    </row>
    <row r="167" ht="12.75">
      <c r="A167" s="66"/>
    </row>
    <row r="168" ht="12.75">
      <c r="A168" s="114" t="s">
        <v>7</v>
      </c>
    </row>
    <row r="169" ht="12.75">
      <c r="A169" s="60" t="s">
        <v>130</v>
      </c>
    </row>
    <row r="170" ht="12.75">
      <c r="A170" s="60" t="s">
        <v>9</v>
      </c>
    </row>
    <row r="171" ht="12.75">
      <c r="A171" s="60" t="s">
        <v>10</v>
      </c>
    </row>
    <row r="173" spans="1:10" ht="12.7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</row>
    <row r="174" spans="1:10" ht="12.75">
      <c r="A174" s="151" t="s">
        <v>2</v>
      </c>
      <c r="B174" s="152" t="s">
        <v>97</v>
      </c>
      <c r="C174" s="151"/>
      <c r="D174" s="151"/>
      <c r="E174" s="151"/>
      <c r="F174" s="153"/>
      <c r="G174" s="153"/>
      <c r="H174" s="153"/>
      <c r="I174" s="153"/>
      <c r="J174" s="153"/>
    </row>
    <row r="175" spans="1:5" ht="12.75">
      <c r="A175" s="61" t="s">
        <v>3</v>
      </c>
      <c r="B175" s="60" t="s">
        <v>111</v>
      </c>
      <c r="C175" s="61"/>
      <c r="D175" s="61"/>
      <c r="E175" s="61"/>
    </row>
    <row r="176" spans="1:6" ht="12.75">
      <c r="A176" s="61" t="s">
        <v>4</v>
      </c>
      <c r="B176" s="62" t="s">
        <v>138</v>
      </c>
      <c r="C176" s="61"/>
      <c r="D176" s="61"/>
      <c r="E176" s="61"/>
      <c r="F176" s="60" t="s">
        <v>52</v>
      </c>
    </row>
    <row r="177" spans="1:5" ht="12.75">
      <c r="A177" s="61" t="s">
        <v>13</v>
      </c>
      <c r="B177" s="65">
        <v>16</v>
      </c>
      <c r="C177" s="61"/>
      <c r="D177" s="61"/>
      <c r="E177" s="61"/>
    </row>
    <row r="178" spans="1:5" ht="12.75">
      <c r="A178" s="61" t="s">
        <v>14</v>
      </c>
      <c r="B178" s="62" t="s">
        <v>28</v>
      </c>
      <c r="C178" s="61"/>
      <c r="D178" s="61"/>
      <c r="E178" s="61"/>
    </row>
    <row r="179" spans="1:5" ht="12.75">
      <c r="A179" s="61" t="s">
        <v>12</v>
      </c>
      <c r="B179" s="63" t="s">
        <v>86</v>
      </c>
      <c r="C179" s="61"/>
      <c r="D179" s="61"/>
      <c r="E179" s="61"/>
    </row>
    <row r="180" spans="1:5" ht="12.75">
      <c r="A180" s="61" t="s">
        <v>8</v>
      </c>
      <c r="B180" s="64" t="s">
        <v>88</v>
      </c>
      <c r="C180" s="65">
        <v>30</v>
      </c>
      <c r="D180" s="61" t="s">
        <v>16</v>
      </c>
      <c r="E180" s="61"/>
    </row>
    <row r="181" ht="12.75">
      <c r="G181" s="154" t="s">
        <v>52</v>
      </c>
    </row>
    <row r="182" spans="1:10" ht="12.75">
      <c r="A182" s="81" t="s">
        <v>112</v>
      </c>
      <c r="B182" s="192" t="s">
        <v>29</v>
      </c>
      <c r="C182" s="192"/>
      <c r="D182" s="192"/>
      <c r="E182" s="192"/>
      <c r="F182" s="192"/>
      <c r="G182" s="192"/>
      <c r="H182" s="192"/>
      <c r="I182" s="192"/>
      <c r="J182" s="192"/>
    </row>
    <row r="183" spans="1:10" ht="12.75">
      <c r="A183" s="155" t="s">
        <v>20</v>
      </c>
      <c r="B183" s="155">
        <v>8</v>
      </c>
      <c r="C183" s="155">
        <v>10</v>
      </c>
      <c r="D183" s="155">
        <v>12</v>
      </c>
      <c r="E183" s="155">
        <v>16</v>
      </c>
      <c r="F183" s="155">
        <v>20</v>
      </c>
      <c r="G183" s="155">
        <v>24</v>
      </c>
      <c r="H183" s="155">
        <v>30</v>
      </c>
      <c r="I183" s="155">
        <v>40</v>
      </c>
      <c r="J183" s="155">
        <v>60</v>
      </c>
    </row>
    <row r="184" spans="1:10" ht="12.75">
      <c r="A184" s="156" t="s">
        <v>5</v>
      </c>
      <c r="B184" s="157">
        <v>100</v>
      </c>
      <c r="C184" s="157">
        <v>100</v>
      </c>
      <c r="D184" s="157">
        <v>100</v>
      </c>
      <c r="E184" s="157">
        <v>100</v>
      </c>
      <c r="F184" s="157">
        <v>100</v>
      </c>
      <c r="G184" s="157">
        <v>100</v>
      </c>
      <c r="H184" s="157">
        <v>100</v>
      </c>
      <c r="I184" s="157">
        <v>100</v>
      </c>
      <c r="J184" s="157">
        <v>100</v>
      </c>
    </row>
    <row r="185" spans="1:10" ht="12.75">
      <c r="A185" s="158" t="s">
        <v>83</v>
      </c>
      <c r="B185" s="159">
        <f>270*B183</f>
        <v>2160</v>
      </c>
      <c r="C185" s="159">
        <f>270*C183</f>
        <v>2700</v>
      </c>
      <c r="D185" s="159">
        <f>270*D183</f>
        <v>3240</v>
      </c>
      <c r="E185" s="159">
        <f>229.5*E183</f>
        <v>3672</v>
      </c>
      <c r="F185" s="159">
        <f>229.5*F183</f>
        <v>4590</v>
      </c>
      <c r="G185" s="159">
        <f>216.75*G183</f>
        <v>5202</v>
      </c>
      <c r="H185" s="159">
        <f>216.75*H183</f>
        <v>6502.5</v>
      </c>
      <c r="I185" s="159">
        <f>216.75*I183</f>
        <v>8670</v>
      </c>
      <c r="J185" s="159">
        <f>216.75*J183</f>
        <v>13005</v>
      </c>
    </row>
    <row r="186" spans="1:10" ht="12.75">
      <c r="A186" s="156" t="s">
        <v>6</v>
      </c>
      <c r="B186" s="157">
        <v>150</v>
      </c>
      <c r="C186" s="157">
        <v>150</v>
      </c>
      <c r="D186" s="157">
        <v>150</v>
      </c>
      <c r="E186" s="157">
        <v>150</v>
      </c>
      <c r="F186" s="157">
        <v>150</v>
      </c>
      <c r="G186" s="157">
        <v>150</v>
      </c>
      <c r="H186" s="157">
        <v>150</v>
      </c>
      <c r="I186" s="157">
        <v>150</v>
      </c>
      <c r="J186" s="157">
        <v>150</v>
      </c>
    </row>
    <row r="187" spans="1:10" ht="12.75">
      <c r="A187" s="156" t="s">
        <v>79</v>
      </c>
      <c r="B187" s="157">
        <f>(40*7)*4</f>
        <v>1120</v>
      </c>
      <c r="C187" s="157">
        <f aca="true" t="shared" si="19" ref="C187:J187">(40*7)*4</f>
        <v>1120</v>
      </c>
      <c r="D187" s="157">
        <f t="shared" si="19"/>
        <v>1120</v>
      </c>
      <c r="E187" s="157">
        <f t="shared" si="19"/>
        <v>1120</v>
      </c>
      <c r="F187" s="157">
        <f t="shared" si="19"/>
        <v>1120</v>
      </c>
      <c r="G187" s="157">
        <f t="shared" si="19"/>
        <v>1120</v>
      </c>
      <c r="H187" s="157">
        <f t="shared" si="19"/>
        <v>1120</v>
      </c>
      <c r="I187" s="157">
        <f t="shared" si="19"/>
        <v>1120</v>
      </c>
      <c r="J187" s="157">
        <f t="shared" si="19"/>
        <v>1120</v>
      </c>
    </row>
    <row r="188" spans="1:10" ht="12.75">
      <c r="A188" s="156" t="s">
        <v>131</v>
      </c>
      <c r="B188" s="157">
        <v>75</v>
      </c>
      <c r="C188" s="157">
        <v>75</v>
      </c>
      <c r="D188" s="157">
        <v>75</v>
      </c>
      <c r="E188" s="157">
        <v>75</v>
      </c>
      <c r="F188" s="157">
        <v>75</v>
      </c>
      <c r="G188" s="157">
        <v>75</v>
      </c>
      <c r="H188" s="157">
        <v>75</v>
      </c>
      <c r="I188" s="157">
        <v>75</v>
      </c>
      <c r="J188" s="157">
        <v>75</v>
      </c>
    </row>
    <row r="189" spans="1:10" ht="12.75">
      <c r="A189" s="156" t="s">
        <v>22</v>
      </c>
      <c r="B189" s="157">
        <f aca="true" t="shared" si="20" ref="B189:J189">SUM(B184:B188)</f>
        <v>3605</v>
      </c>
      <c r="C189" s="157">
        <f t="shared" si="20"/>
        <v>4145</v>
      </c>
      <c r="D189" s="157">
        <f t="shared" si="20"/>
        <v>4685</v>
      </c>
      <c r="E189" s="157">
        <f t="shared" si="20"/>
        <v>5117</v>
      </c>
      <c r="F189" s="157">
        <f t="shared" si="20"/>
        <v>6035</v>
      </c>
      <c r="G189" s="157">
        <f t="shared" si="20"/>
        <v>6647</v>
      </c>
      <c r="H189" s="157">
        <f t="shared" si="20"/>
        <v>7947.5</v>
      </c>
      <c r="I189" s="157">
        <f t="shared" si="20"/>
        <v>10115</v>
      </c>
      <c r="J189" s="157">
        <f t="shared" si="20"/>
        <v>14450</v>
      </c>
    </row>
    <row r="190" spans="1:10" ht="12.75">
      <c r="A190" s="160" t="s">
        <v>23</v>
      </c>
      <c r="B190" s="170">
        <f aca="true" t="shared" si="21" ref="B190:J190">B189*30</f>
        <v>108150</v>
      </c>
      <c r="C190" s="170">
        <f t="shared" si="21"/>
        <v>124350</v>
      </c>
      <c r="D190" s="170">
        <f t="shared" si="21"/>
        <v>140550</v>
      </c>
      <c r="E190" s="170">
        <f t="shared" si="21"/>
        <v>153510</v>
      </c>
      <c r="F190" s="170">
        <f t="shared" si="21"/>
        <v>181050</v>
      </c>
      <c r="G190" s="170">
        <f t="shared" si="21"/>
        <v>199410</v>
      </c>
      <c r="H190" s="170">
        <f t="shared" si="21"/>
        <v>238425</v>
      </c>
      <c r="I190" s="170">
        <f t="shared" si="21"/>
        <v>303450</v>
      </c>
      <c r="J190" s="170">
        <f t="shared" si="21"/>
        <v>433500</v>
      </c>
    </row>
    <row r="191" spans="1:8" ht="12.75">
      <c r="A191" s="68"/>
      <c r="B191" s="67"/>
      <c r="C191" s="67"/>
      <c r="D191" s="67"/>
      <c r="E191" s="67"/>
      <c r="F191" s="67"/>
      <c r="G191" s="67"/>
      <c r="H191" s="61"/>
    </row>
    <row r="192" spans="1:10" ht="12.75">
      <c r="A192" s="81" t="s">
        <v>113</v>
      </c>
      <c r="B192" s="192" t="s">
        <v>29</v>
      </c>
      <c r="C192" s="192"/>
      <c r="D192" s="192"/>
      <c r="E192" s="192"/>
      <c r="F192" s="192"/>
      <c r="G192" s="192"/>
      <c r="H192" s="192"/>
      <c r="I192" s="192"/>
      <c r="J192" s="192"/>
    </row>
    <row r="193" spans="1:10" ht="12.75">
      <c r="A193" s="155" t="s">
        <v>20</v>
      </c>
      <c r="B193" s="155">
        <v>8</v>
      </c>
      <c r="C193" s="155">
        <v>10</v>
      </c>
      <c r="D193" s="155">
        <v>12</v>
      </c>
      <c r="E193" s="155">
        <v>16</v>
      </c>
      <c r="F193" s="155">
        <v>20</v>
      </c>
      <c r="G193" s="155">
        <v>24</v>
      </c>
      <c r="H193" s="155">
        <v>30</v>
      </c>
      <c r="I193" s="155">
        <v>40</v>
      </c>
      <c r="J193" s="155">
        <v>60</v>
      </c>
    </row>
    <row r="194" spans="1:10" ht="12.75">
      <c r="A194" s="156" t="s">
        <v>5</v>
      </c>
      <c r="B194" s="157">
        <v>100</v>
      </c>
      <c r="C194" s="157">
        <v>100</v>
      </c>
      <c r="D194" s="157">
        <v>100</v>
      </c>
      <c r="E194" s="157">
        <v>100</v>
      </c>
      <c r="F194" s="157">
        <v>100</v>
      </c>
      <c r="G194" s="157">
        <v>100</v>
      </c>
      <c r="H194" s="157">
        <v>100</v>
      </c>
      <c r="I194" s="157">
        <v>100</v>
      </c>
      <c r="J194" s="157">
        <v>100</v>
      </c>
    </row>
    <row r="195" spans="1:10" ht="12.75">
      <c r="A195" s="158" t="s">
        <v>132</v>
      </c>
      <c r="B195" s="159">
        <f>265*B193</f>
        <v>2120</v>
      </c>
      <c r="C195" s="159">
        <f>265*C193</f>
        <v>2650</v>
      </c>
      <c r="D195" s="159">
        <f>265*D193</f>
        <v>3180</v>
      </c>
      <c r="E195" s="159">
        <f>272*E193</f>
        <v>4352</v>
      </c>
      <c r="F195" s="159">
        <f>272*F193</f>
        <v>5440</v>
      </c>
      <c r="G195" s="159">
        <f>259.25*G193</f>
        <v>6222</v>
      </c>
      <c r="H195" s="159">
        <f>259.25*H193</f>
        <v>7777.5</v>
      </c>
      <c r="I195" s="159">
        <f>259.25*I193</f>
        <v>10370</v>
      </c>
      <c r="J195" s="159">
        <f>259.25*J193</f>
        <v>15555</v>
      </c>
    </row>
    <row r="196" spans="1:10" ht="12.75">
      <c r="A196" s="156" t="s">
        <v>6</v>
      </c>
      <c r="B196" s="157">
        <v>150</v>
      </c>
      <c r="C196" s="157">
        <v>150</v>
      </c>
      <c r="D196" s="157">
        <v>150</v>
      </c>
      <c r="E196" s="157">
        <v>150</v>
      </c>
      <c r="F196" s="157">
        <v>150</v>
      </c>
      <c r="G196" s="157">
        <v>150</v>
      </c>
      <c r="H196" s="157">
        <v>150</v>
      </c>
      <c r="I196" s="157">
        <v>150</v>
      </c>
      <c r="J196" s="157">
        <v>150</v>
      </c>
    </row>
    <row r="197" spans="1:10" ht="12.75">
      <c r="A197" s="156" t="s">
        <v>79</v>
      </c>
      <c r="B197" s="157">
        <f aca="true" t="shared" si="22" ref="B197:J197">(40*7)*4</f>
        <v>1120</v>
      </c>
      <c r="C197" s="157">
        <f t="shared" si="22"/>
        <v>1120</v>
      </c>
      <c r="D197" s="157">
        <f t="shared" si="22"/>
        <v>1120</v>
      </c>
      <c r="E197" s="157">
        <f t="shared" si="22"/>
        <v>1120</v>
      </c>
      <c r="F197" s="157">
        <f t="shared" si="22"/>
        <v>1120</v>
      </c>
      <c r="G197" s="157">
        <f t="shared" si="22"/>
        <v>1120</v>
      </c>
      <c r="H197" s="157">
        <f t="shared" si="22"/>
        <v>1120</v>
      </c>
      <c r="I197" s="157">
        <f t="shared" si="22"/>
        <v>1120</v>
      </c>
      <c r="J197" s="157">
        <f t="shared" si="22"/>
        <v>1120</v>
      </c>
    </row>
    <row r="198" spans="1:10" ht="12.75">
      <c r="A198" s="156" t="s">
        <v>131</v>
      </c>
      <c r="B198" s="157">
        <v>75</v>
      </c>
      <c r="C198" s="157">
        <v>75</v>
      </c>
      <c r="D198" s="157">
        <v>75</v>
      </c>
      <c r="E198" s="157">
        <v>75</v>
      </c>
      <c r="F198" s="157">
        <v>75</v>
      </c>
      <c r="G198" s="157">
        <v>75</v>
      </c>
      <c r="H198" s="157">
        <v>75</v>
      </c>
      <c r="I198" s="157">
        <v>75</v>
      </c>
      <c r="J198" s="157">
        <v>75</v>
      </c>
    </row>
    <row r="199" spans="1:10" ht="12.75">
      <c r="A199" s="156" t="s">
        <v>22</v>
      </c>
      <c r="B199" s="157">
        <f aca="true" t="shared" si="23" ref="B199:J199">SUM(B194:B198)</f>
        <v>3565</v>
      </c>
      <c r="C199" s="157">
        <f t="shared" si="23"/>
        <v>4095</v>
      </c>
      <c r="D199" s="157">
        <f t="shared" si="23"/>
        <v>4625</v>
      </c>
      <c r="E199" s="157">
        <f t="shared" si="23"/>
        <v>5797</v>
      </c>
      <c r="F199" s="157">
        <f t="shared" si="23"/>
        <v>6885</v>
      </c>
      <c r="G199" s="157">
        <f t="shared" si="23"/>
        <v>7667</v>
      </c>
      <c r="H199" s="157">
        <f t="shared" si="23"/>
        <v>9222.5</v>
      </c>
      <c r="I199" s="157">
        <f t="shared" si="23"/>
        <v>11815</v>
      </c>
      <c r="J199" s="157">
        <f t="shared" si="23"/>
        <v>17000</v>
      </c>
    </row>
    <row r="200" spans="1:10" ht="12.75">
      <c r="A200" s="160" t="s">
        <v>23</v>
      </c>
      <c r="B200" s="170">
        <f aca="true" t="shared" si="24" ref="B200:J200">B199*30</f>
        <v>106950</v>
      </c>
      <c r="C200" s="170">
        <f t="shared" si="24"/>
        <v>122850</v>
      </c>
      <c r="D200" s="170">
        <f t="shared" si="24"/>
        <v>138750</v>
      </c>
      <c r="E200" s="170">
        <f t="shared" si="24"/>
        <v>173910</v>
      </c>
      <c r="F200" s="170">
        <f t="shared" si="24"/>
        <v>206550</v>
      </c>
      <c r="G200" s="170">
        <f t="shared" si="24"/>
        <v>230010</v>
      </c>
      <c r="H200" s="170">
        <f t="shared" si="24"/>
        <v>276675</v>
      </c>
      <c r="I200" s="170">
        <f t="shared" si="24"/>
        <v>354450</v>
      </c>
      <c r="J200" s="170">
        <f t="shared" si="24"/>
        <v>510000</v>
      </c>
    </row>
    <row r="201" spans="1:10" ht="12.75">
      <c r="A201" s="68"/>
      <c r="B201" s="107"/>
      <c r="C201" s="107"/>
      <c r="D201" s="107"/>
      <c r="E201" s="107"/>
      <c r="F201" s="107"/>
      <c r="G201" s="107"/>
      <c r="H201" s="107"/>
      <c r="I201" s="107"/>
      <c r="J201" s="107"/>
    </row>
    <row r="202" spans="1:10" ht="12.75">
      <c r="A202" s="81" t="s">
        <v>133</v>
      </c>
      <c r="B202" s="195" t="s">
        <v>29</v>
      </c>
      <c r="C202" s="195"/>
      <c r="D202" s="195"/>
      <c r="E202" s="195"/>
      <c r="F202" s="195"/>
      <c r="G202" s="195"/>
      <c r="H202" s="195"/>
      <c r="I202" s="195"/>
      <c r="J202" s="195"/>
    </row>
    <row r="203" spans="1:10" ht="12.75">
      <c r="A203" s="155" t="s">
        <v>20</v>
      </c>
      <c r="B203" s="155">
        <v>8</v>
      </c>
      <c r="C203" s="155">
        <v>10</v>
      </c>
      <c r="D203" s="155">
        <v>12</v>
      </c>
      <c r="E203" s="155">
        <v>16</v>
      </c>
      <c r="F203" s="155">
        <v>20</v>
      </c>
      <c r="G203" s="155">
        <v>24</v>
      </c>
      <c r="H203" s="155">
        <v>30</v>
      </c>
      <c r="I203" s="155">
        <v>40</v>
      </c>
      <c r="J203" s="155">
        <v>60</v>
      </c>
    </row>
    <row r="204" spans="1:10" ht="12.75">
      <c r="A204" s="156" t="s">
        <v>5</v>
      </c>
      <c r="B204" s="157">
        <v>100</v>
      </c>
      <c r="C204" s="157">
        <v>100</v>
      </c>
      <c r="D204" s="157">
        <v>100</v>
      </c>
      <c r="E204" s="157">
        <v>100</v>
      </c>
      <c r="F204" s="157">
        <v>100</v>
      </c>
      <c r="G204" s="157">
        <v>100</v>
      </c>
      <c r="H204" s="157">
        <v>100</v>
      </c>
      <c r="I204" s="157">
        <v>100</v>
      </c>
      <c r="J204" s="157">
        <v>100</v>
      </c>
    </row>
    <row r="205" spans="1:10" ht="12.75">
      <c r="A205" s="158" t="s">
        <v>78</v>
      </c>
      <c r="B205" s="159">
        <f>360*B203</f>
        <v>2880</v>
      </c>
      <c r="C205" s="159">
        <f>360*C203</f>
        <v>3600</v>
      </c>
      <c r="D205" s="159">
        <f>360*D203</f>
        <v>4320</v>
      </c>
      <c r="E205" s="159">
        <f>314.5*E203</f>
        <v>5032</v>
      </c>
      <c r="F205" s="159">
        <f>314.5*F203</f>
        <v>6290</v>
      </c>
      <c r="G205" s="159">
        <f>301.75*G203</f>
        <v>7242</v>
      </c>
      <c r="H205" s="159">
        <f>301.75*H203</f>
        <v>9052.5</v>
      </c>
      <c r="I205" s="159">
        <f>301.75*I203</f>
        <v>12070</v>
      </c>
      <c r="J205" s="159">
        <f>301.75*J203</f>
        <v>18105</v>
      </c>
    </row>
    <row r="206" spans="1:10" ht="12.75">
      <c r="A206" s="156" t="s">
        <v>6</v>
      </c>
      <c r="B206" s="157">
        <v>150</v>
      </c>
      <c r="C206" s="157">
        <v>150</v>
      </c>
      <c r="D206" s="157">
        <v>150</v>
      </c>
      <c r="E206" s="157">
        <v>150</v>
      </c>
      <c r="F206" s="157">
        <v>150</v>
      </c>
      <c r="G206" s="157">
        <v>150</v>
      </c>
      <c r="H206" s="157">
        <v>150</v>
      </c>
      <c r="I206" s="157">
        <v>150</v>
      </c>
      <c r="J206" s="157">
        <v>150</v>
      </c>
    </row>
    <row r="207" spans="1:10" ht="12.75">
      <c r="A207" s="156" t="s">
        <v>79</v>
      </c>
      <c r="B207" s="157">
        <f aca="true" t="shared" si="25" ref="B207:J207">(40*7)*4</f>
        <v>1120</v>
      </c>
      <c r="C207" s="157">
        <f t="shared" si="25"/>
        <v>1120</v>
      </c>
      <c r="D207" s="157">
        <f t="shared" si="25"/>
        <v>1120</v>
      </c>
      <c r="E207" s="157">
        <f t="shared" si="25"/>
        <v>1120</v>
      </c>
      <c r="F207" s="157">
        <f t="shared" si="25"/>
        <v>1120</v>
      </c>
      <c r="G207" s="157">
        <f t="shared" si="25"/>
        <v>1120</v>
      </c>
      <c r="H207" s="157">
        <f t="shared" si="25"/>
        <v>1120</v>
      </c>
      <c r="I207" s="157">
        <f t="shared" si="25"/>
        <v>1120</v>
      </c>
      <c r="J207" s="157">
        <f t="shared" si="25"/>
        <v>1120</v>
      </c>
    </row>
    <row r="208" spans="1:10" ht="12.75">
      <c r="A208" s="156" t="s">
        <v>131</v>
      </c>
      <c r="B208" s="157">
        <v>75</v>
      </c>
      <c r="C208" s="157">
        <v>75</v>
      </c>
      <c r="D208" s="157">
        <v>75</v>
      </c>
      <c r="E208" s="157">
        <v>75</v>
      </c>
      <c r="F208" s="157">
        <v>75</v>
      </c>
      <c r="G208" s="157">
        <v>75</v>
      </c>
      <c r="H208" s="157">
        <v>75</v>
      </c>
      <c r="I208" s="157">
        <v>75</v>
      </c>
      <c r="J208" s="157">
        <v>75</v>
      </c>
    </row>
    <row r="209" spans="1:10" ht="12.75">
      <c r="A209" s="156" t="s">
        <v>22</v>
      </c>
      <c r="B209" s="157">
        <f aca="true" t="shared" si="26" ref="B209:J209">SUM(B204:B208)</f>
        <v>4325</v>
      </c>
      <c r="C209" s="157">
        <f t="shared" si="26"/>
        <v>5045</v>
      </c>
      <c r="D209" s="157">
        <f t="shared" si="26"/>
        <v>5765</v>
      </c>
      <c r="E209" s="157">
        <f t="shared" si="26"/>
        <v>6477</v>
      </c>
      <c r="F209" s="157">
        <f t="shared" si="26"/>
        <v>7735</v>
      </c>
      <c r="G209" s="157">
        <f t="shared" si="26"/>
        <v>8687</v>
      </c>
      <c r="H209" s="157">
        <f t="shared" si="26"/>
        <v>10497.5</v>
      </c>
      <c r="I209" s="157">
        <f t="shared" si="26"/>
        <v>13515</v>
      </c>
      <c r="J209" s="157">
        <f t="shared" si="26"/>
        <v>19550</v>
      </c>
    </row>
    <row r="210" spans="1:10" ht="12.75">
      <c r="A210" s="160" t="s">
        <v>23</v>
      </c>
      <c r="B210" s="170">
        <f aca="true" t="shared" si="27" ref="B210:J210">B209*30</f>
        <v>129750</v>
      </c>
      <c r="C210" s="170">
        <f t="shared" si="27"/>
        <v>151350</v>
      </c>
      <c r="D210" s="170">
        <f t="shared" si="27"/>
        <v>172950</v>
      </c>
      <c r="E210" s="170">
        <f t="shared" si="27"/>
        <v>194310</v>
      </c>
      <c r="F210" s="170">
        <f t="shared" si="27"/>
        <v>232050</v>
      </c>
      <c r="G210" s="170">
        <f t="shared" si="27"/>
        <v>260610</v>
      </c>
      <c r="H210" s="170">
        <f t="shared" si="27"/>
        <v>314925</v>
      </c>
      <c r="I210" s="170">
        <f t="shared" si="27"/>
        <v>405450</v>
      </c>
      <c r="J210" s="170">
        <f t="shared" si="27"/>
        <v>586500</v>
      </c>
    </row>
    <row r="211" spans="1:8" ht="12.75">
      <c r="A211" s="112" t="s">
        <v>17</v>
      </c>
      <c r="B211" s="67"/>
      <c r="C211" s="67"/>
      <c r="D211" s="67"/>
      <c r="E211" s="67"/>
      <c r="F211" s="67"/>
      <c r="G211" s="67"/>
      <c r="H211" s="61"/>
    </row>
    <row r="212" spans="1:8" ht="12.75">
      <c r="A212" s="113" t="s">
        <v>101</v>
      </c>
      <c r="C212" s="67"/>
      <c r="D212" s="67"/>
      <c r="G212" s="67"/>
      <c r="H212" s="66"/>
    </row>
    <row r="213" spans="1:8" ht="12.75">
      <c r="A213" s="113" t="s">
        <v>134</v>
      </c>
      <c r="B213" s="67"/>
      <c r="C213" s="67"/>
      <c r="D213" s="67"/>
      <c r="E213" s="67"/>
      <c r="F213" s="67"/>
      <c r="G213" s="67"/>
      <c r="H213" s="61"/>
    </row>
    <row r="214" spans="1:8" ht="12.75">
      <c r="A214" s="113" t="s">
        <v>105</v>
      </c>
      <c r="B214" s="67"/>
      <c r="C214" s="67"/>
      <c r="D214" s="67"/>
      <c r="E214" s="67"/>
      <c r="F214" s="67"/>
      <c r="G214" s="67"/>
      <c r="H214" s="61"/>
    </row>
    <row r="215" spans="1:8" ht="12.75">
      <c r="A215" s="66" t="s">
        <v>82</v>
      </c>
      <c r="B215" s="67"/>
      <c r="C215" s="67"/>
      <c r="D215" s="67"/>
      <c r="E215" s="67"/>
      <c r="F215" s="67"/>
      <c r="G215" s="67"/>
      <c r="H215" s="68"/>
    </row>
    <row r="216" spans="1:8" ht="12.75">
      <c r="A216" s="66" t="s">
        <v>81</v>
      </c>
      <c r="B216" s="67"/>
      <c r="C216" s="67"/>
      <c r="D216" s="67"/>
      <c r="E216" s="67"/>
      <c r="F216" s="67"/>
      <c r="G216" s="67"/>
      <c r="H216" s="68"/>
    </row>
    <row r="217" spans="1:8" ht="12.75">
      <c r="A217" s="66" t="s">
        <v>52</v>
      </c>
      <c r="B217" s="67"/>
      <c r="C217" s="67"/>
      <c r="D217" s="67"/>
      <c r="E217" s="67"/>
      <c r="F217" s="67"/>
      <c r="G217" s="67"/>
      <c r="H217" s="68"/>
    </row>
    <row r="218" ht="12.75">
      <c r="A218" s="114" t="s">
        <v>7</v>
      </c>
    </row>
    <row r="219" ht="12.75">
      <c r="A219" s="60" t="s">
        <v>178</v>
      </c>
    </row>
    <row r="220" ht="12.75">
      <c r="A220" s="60" t="s">
        <v>9</v>
      </c>
    </row>
    <row r="221" ht="12.75">
      <c r="A221" s="60" t="s">
        <v>10</v>
      </c>
    </row>
    <row r="223" spans="1:10" ht="12.7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</row>
    <row r="224" spans="1:10" ht="12.75">
      <c r="A224" s="161" t="s">
        <v>19</v>
      </c>
      <c r="B224" s="162" t="s">
        <v>108</v>
      </c>
      <c r="C224" s="161"/>
      <c r="D224" s="161"/>
      <c r="E224" s="161"/>
      <c r="F224" s="161"/>
      <c r="G224" s="163"/>
      <c r="H224" s="161"/>
      <c r="I224" s="161"/>
      <c r="J224" s="161"/>
    </row>
    <row r="225" spans="1:10" ht="12.75">
      <c r="A225" s="164" t="s">
        <v>2</v>
      </c>
      <c r="B225" s="165" t="s">
        <v>107</v>
      </c>
      <c r="C225" s="164"/>
      <c r="D225" s="164"/>
      <c r="E225" s="164"/>
      <c r="F225" s="164"/>
      <c r="G225" s="164"/>
      <c r="H225" s="164"/>
      <c r="I225" s="166"/>
      <c r="J225" s="166"/>
    </row>
    <row r="226" spans="1:8" ht="12.75">
      <c r="A226" s="61" t="s">
        <v>3</v>
      </c>
      <c r="B226" s="60" t="s">
        <v>117</v>
      </c>
      <c r="G226" s="61"/>
      <c r="H226" s="61"/>
    </row>
    <row r="227" spans="1:8" ht="12.75">
      <c r="A227" s="61" t="s">
        <v>4</v>
      </c>
      <c r="B227" s="62" t="s">
        <v>114</v>
      </c>
      <c r="C227" s="61"/>
      <c r="D227" s="61"/>
      <c r="E227" s="61"/>
      <c r="F227" s="61"/>
      <c r="G227" s="61"/>
      <c r="H227" s="61"/>
    </row>
    <row r="228" spans="1:8" ht="12.75">
      <c r="A228" s="61" t="s">
        <v>13</v>
      </c>
      <c r="B228" s="62">
        <v>14</v>
      </c>
      <c r="C228" s="61"/>
      <c r="D228" s="61"/>
      <c r="E228" s="61"/>
      <c r="F228" s="61"/>
      <c r="G228" s="61"/>
      <c r="H228" s="61"/>
    </row>
    <row r="229" spans="1:8" ht="12.75">
      <c r="A229" s="61" t="s">
        <v>14</v>
      </c>
      <c r="B229" s="62" t="s">
        <v>28</v>
      </c>
      <c r="C229" s="61"/>
      <c r="D229" s="61"/>
      <c r="E229" s="61"/>
      <c r="F229" s="61"/>
      <c r="G229" s="61"/>
      <c r="H229" s="61"/>
    </row>
    <row r="230" spans="1:8" ht="12.75">
      <c r="A230" s="61" t="s">
        <v>12</v>
      </c>
      <c r="B230" s="63" t="s">
        <v>103</v>
      </c>
      <c r="C230" s="61"/>
      <c r="D230" s="61"/>
      <c r="E230" s="61"/>
      <c r="F230" s="61"/>
      <c r="G230" s="61"/>
      <c r="H230" s="61"/>
    </row>
    <row r="231" spans="1:8" ht="12.75">
      <c r="A231" s="61" t="s">
        <v>8</v>
      </c>
      <c r="B231" s="64" t="s">
        <v>88</v>
      </c>
      <c r="C231" s="65">
        <v>32</v>
      </c>
      <c r="D231" s="61" t="s">
        <v>16</v>
      </c>
      <c r="E231" s="61"/>
      <c r="F231" s="61"/>
      <c r="G231" s="61"/>
      <c r="H231" s="61"/>
    </row>
    <row r="232" spans="1:8" ht="12.75">
      <c r="A232" s="66"/>
      <c r="B232" s="67"/>
      <c r="C232" s="61"/>
      <c r="D232" s="61"/>
      <c r="E232" s="61"/>
      <c r="F232" s="61"/>
      <c r="G232" s="61"/>
      <c r="H232" s="61"/>
    </row>
    <row r="233" spans="1:9" ht="12.75">
      <c r="A233" s="69" t="s">
        <v>115</v>
      </c>
      <c r="B233" s="70"/>
      <c r="C233" s="189" t="s">
        <v>29</v>
      </c>
      <c r="D233" s="189"/>
      <c r="E233" s="189"/>
      <c r="F233" s="189"/>
      <c r="G233" s="189"/>
      <c r="H233" s="189"/>
      <c r="I233" s="189"/>
    </row>
    <row r="234" spans="1:9" ht="12.75">
      <c r="A234" s="71" t="s">
        <v>20</v>
      </c>
      <c r="B234" s="71">
        <v>8</v>
      </c>
      <c r="C234" s="71">
        <v>12</v>
      </c>
      <c r="D234" s="71">
        <v>16</v>
      </c>
      <c r="E234" s="71">
        <v>20</v>
      </c>
      <c r="F234" s="71">
        <v>24</v>
      </c>
      <c r="G234" s="71">
        <v>32</v>
      </c>
      <c r="H234" s="71">
        <v>36</v>
      </c>
      <c r="I234" s="71">
        <v>48</v>
      </c>
    </row>
    <row r="235" spans="1:9" ht="12.75">
      <c r="A235" s="72" t="s">
        <v>5</v>
      </c>
      <c r="B235" s="73">
        <v>160</v>
      </c>
      <c r="C235" s="73">
        <v>160</v>
      </c>
      <c r="D235" s="73">
        <v>160</v>
      </c>
      <c r="E235" s="73">
        <v>160</v>
      </c>
      <c r="F235" s="73">
        <v>160</v>
      </c>
      <c r="G235" s="73">
        <v>160</v>
      </c>
      <c r="H235" s="73">
        <v>160</v>
      </c>
      <c r="I235" s="73">
        <v>160</v>
      </c>
    </row>
    <row r="236" spans="1:9" ht="12.75">
      <c r="A236" s="74" t="s">
        <v>67</v>
      </c>
      <c r="B236" s="73">
        <f>1410*2</f>
        <v>2820</v>
      </c>
      <c r="C236" s="73">
        <v>3807</v>
      </c>
      <c r="D236" s="73">
        <v>5076</v>
      </c>
      <c r="E236" s="73">
        <v>5990</v>
      </c>
      <c r="F236" s="73">
        <v>7188</v>
      </c>
      <c r="G236" s="73">
        <v>9024</v>
      </c>
      <c r="H236" s="73">
        <v>10152</v>
      </c>
      <c r="I236" s="73">
        <v>13536</v>
      </c>
    </row>
    <row r="237" spans="1:9" ht="12.75">
      <c r="A237" s="72" t="s">
        <v>6</v>
      </c>
      <c r="B237" s="73">
        <v>200</v>
      </c>
      <c r="C237" s="73">
        <v>200</v>
      </c>
      <c r="D237" s="73">
        <v>200</v>
      </c>
      <c r="E237" s="73">
        <v>200</v>
      </c>
      <c r="F237" s="73">
        <v>200</v>
      </c>
      <c r="G237" s="73">
        <v>200</v>
      </c>
      <c r="H237" s="73">
        <v>200</v>
      </c>
      <c r="I237" s="73">
        <v>200</v>
      </c>
    </row>
    <row r="238" spans="1:9" ht="12.75">
      <c r="A238" s="72" t="s">
        <v>41</v>
      </c>
      <c r="B238" s="73">
        <v>1140</v>
      </c>
      <c r="C238" s="73">
        <v>1140</v>
      </c>
      <c r="D238" s="73">
        <v>1140</v>
      </c>
      <c r="E238" s="73">
        <v>1140</v>
      </c>
      <c r="F238" s="73">
        <v>1140</v>
      </c>
      <c r="G238" s="73">
        <v>1140</v>
      </c>
      <c r="H238" s="73">
        <v>1140</v>
      </c>
      <c r="I238" s="73">
        <v>1140</v>
      </c>
    </row>
    <row r="239" spans="1:9" ht="12.75">
      <c r="A239" s="72" t="s">
        <v>42</v>
      </c>
      <c r="B239" s="73">
        <v>100</v>
      </c>
      <c r="C239" s="73">
        <v>100</v>
      </c>
      <c r="D239" s="73">
        <v>100</v>
      </c>
      <c r="E239" s="73">
        <v>100</v>
      </c>
      <c r="F239" s="73">
        <v>100</v>
      </c>
      <c r="G239" s="73">
        <v>100</v>
      </c>
      <c r="H239" s="73">
        <v>100</v>
      </c>
      <c r="I239" s="73">
        <v>100</v>
      </c>
    </row>
    <row r="240" spans="1:9" ht="12.75">
      <c r="A240" s="72" t="s">
        <v>22</v>
      </c>
      <c r="B240" s="73">
        <f aca="true" t="shared" si="28" ref="B240:I240">SUM(B235:B239)</f>
        <v>4420</v>
      </c>
      <c r="C240" s="73">
        <f t="shared" si="28"/>
        <v>5407</v>
      </c>
      <c r="D240" s="73">
        <f t="shared" si="28"/>
        <v>6676</v>
      </c>
      <c r="E240" s="73">
        <f t="shared" si="28"/>
        <v>7590</v>
      </c>
      <c r="F240" s="73">
        <f t="shared" si="28"/>
        <v>8788</v>
      </c>
      <c r="G240" s="73">
        <f t="shared" si="28"/>
        <v>10624</v>
      </c>
      <c r="H240" s="73">
        <f t="shared" si="28"/>
        <v>11752</v>
      </c>
      <c r="I240" s="73">
        <f t="shared" si="28"/>
        <v>15136</v>
      </c>
    </row>
    <row r="241" spans="1:9" ht="12.75">
      <c r="A241" s="75" t="s">
        <v>23</v>
      </c>
      <c r="B241" s="76">
        <f aca="true" t="shared" si="29" ref="B241:I241">B240*32</f>
        <v>141440</v>
      </c>
      <c r="C241" s="76">
        <f t="shared" si="29"/>
        <v>173024</v>
      </c>
      <c r="D241" s="76">
        <f t="shared" si="29"/>
        <v>213632</v>
      </c>
      <c r="E241" s="76">
        <f t="shared" si="29"/>
        <v>242880</v>
      </c>
      <c r="F241" s="76">
        <f t="shared" si="29"/>
        <v>281216</v>
      </c>
      <c r="G241" s="76">
        <f t="shared" si="29"/>
        <v>339968</v>
      </c>
      <c r="H241" s="76">
        <f t="shared" si="29"/>
        <v>376064</v>
      </c>
      <c r="I241" s="76">
        <f t="shared" si="29"/>
        <v>484352</v>
      </c>
    </row>
    <row r="242" spans="1:9" ht="12.75">
      <c r="A242" s="68"/>
      <c r="B242" s="67"/>
      <c r="C242" s="67"/>
      <c r="D242" s="67"/>
      <c r="E242" s="67"/>
      <c r="F242" s="61"/>
      <c r="G242" s="61"/>
      <c r="H242" s="61"/>
      <c r="I242" s="61"/>
    </row>
    <row r="243" spans="1:9" ht="12.75">
      <c r="A243" s="69" t="s">
        <v>104</v>
      </c>
      <c r="B243" s="70"/>
      <c r="C243" s="189" t="s">
        <v>29</v>
      </c>
      <c r="D243" s="189"/>
      <c r="E243" s="189"/>
      <c r="F243" s="189"/>
      <c r="G243" s="189"/>
      <c r="H243" s="189"/>
      <c r="I243" s="189"/>
    </row>
    <row r="244" spans="1:9" ht="12.75">
      <c r="A244" s="77" t="s">
        <v>20</v>
      </c>
      <c r="B244" s="77">
        <v>8</v>
      </c>
      <c r="C244" s="77">
        <v>12</v>
      </c>
      <c r="D244" s="77">
        <v>16</v>
      </c>
      <c r="E244" s="77">
        <v>20</v>
      </c>
      <c r="F244" s="77">
        <v>24</v>
      </c>
      <c r="G244" s="77">
        <v>32</v>
      </c>
      <c r="H244" s="77">
        <v>36</v>
      </c>
      <c r="I244" s="77">
        <v>48</v>
      </c>
    </row>
    <row r="245" spans="1:9" ht="12.75">
      <c r="A245" s="72" t="s">
        <v>5</v>
      </c>
      <c r="B245" s="73">
        <v>160</v>
      </c>
      <c r="C245" s="73">
        <v>160</v>
      </c>
      <c r="D245" s="73">
        <v>160</v>
      </c>
      <c r="E245" s="73">
        <v>160</v>
      </c>
      <c r="F245" s="73">
        <v>160</v>
      </c>
      <c r="G245" s="73">
        <v>160</v>
      </c>
      <c r="H245" s="73">
        <v>160</v>
      </c>
      <c r="I245" s="73">
        <v>160</v>
      </c>
    </row>
    <row r="246" spans="1:9" ht="12.75">
      <c r="A246" s="74" t="s">
        <v>70</v>
      </c>
      <c r="B246" s="73">
        <f>1680*2</f>
        <v>3360</v>
      </c>
      <c r="C246" s="73">
        <v>4536</v>
      </c>
      <c r="D246" s="73">
        <v>6048</v>
      </c>
      <c r="E246" s="73">
        <v>7140</v>
      </c>
      <c r="F246" s="73">
        <v>8568</v>
      </c>
      <c r="G246" s="73">
        <v>10752</v>
      </c>
      <c r="H246" s="73">
        <v>12096</v>
      </c>
      <c r="I246" s="73">
        <v>16128</v>
      </c>
    </row>
    <row r="247" spans="1:9" ht="12.75">
      <c r="A247" s="72" t="s">
        <v>6</v>
      </c>
      <c r="B247" s="73">
        <v>200</v>
      </c>
      <c r="C247" s="73">
        <v>200</v>
      </c>
      <c r="D247" s="73">
        <v>200</v>
      </c>
      <c r="E247" s="73">
        <v>200</v>
      </c>
      <c r="F247" s="73">
        <v>200</v>
      </c>
      <c r="G247" s="73">
        <v>200</v>
      </c>
      <c r="H247" s="73">
        <v>200</v>
      </c>
      <c r="I247" s="73">
        <v>200</v>
      </c>
    </row>
    <row r="248" spans="1:9" ht="12.75">
      <c r="A248" s="72" t="s">
        <v>41</v>
      </c>
      <c r="B248" s="73">
        <v>1140</v>
      </c>
      <c r="C248" s="73">
        <v>1140</v>
      </c>
      <c r="D248" s="73">
        <v>1140</v>
      </c>
      <c r="E248" s="73">
        <v>1140</v>
      </c>
      <c r="F248" s="73">
        <v>1140</v>
      </c>
      <c r="G248" s="73">
        <v>1140</v>
      </c>
      <c r="H248" s="73">
        <v>1140</v>
      </c>
      <c r="I248" s="73">
        <v>1140</v>
      </c>
    </row>
    <row r="249" spans="1:9" ht="12.75">
      <c r="A249" s="72" t="s">
        <v>42</v>
      </c>
      <c r="B249" s="73">
        <v>100</v>
      </c>
      <c r="C249" s="73">
        <v>100</v>
      </c>
      <c r="D249" s="73">
        <v>100</v>
      </c>
      <c r="E249" s="73">
        <v>100</v>
      </c>
      <c r="F249" s="73">
        <v>100</v>
      </c>
      <c r="G249" s="73">
        <v>100</v>
      </c>
      <c r="H249" s="73">
        <v>100</v>
      </c>
      <c r="I249" s="73">
        <v>100</v>
      </c>
    </row>
    <row r="250" spans="1:9" ht="12.75">
      <c r="A250" s="72" t="s">
        <v>22</v>
      </c>
      <c r="B250" s="73">
        <f aca="true" t="shared" si="30" ref="B250:I250">SUM(B245:B249)</f>
        <v>4960</v>
      </c>
      <c r="C250" s="73">
        <f t="shared" si="30"/>
        <v>6136</v>
      </c>
      <c r="D250" s="73">
        <f t="shared" si="30"/>
        <v>7648</v>
      </c>
      <c r="E250" s="73">
        <f t="shared" si="30"/>
        <v>8740</v>
      </c>
      <c r="F250" s="73">
        <f t="shared" si="30"/>
        <v>10168</v>
      </c>
      <c r="G250" s="73">
        <f t="shared" si="30"/>
        <v>12352</v>
      </c>
      <c r="H250" s="73">
        <f t="shared" si="30"/>
        <v>13696</v>
      </c>
      <c r="I250" s="73">
        <f t="shared" si="30"/>
        <v>17728</v>
      </c>
    </row>
    <row r="251" spans="1:9" ht="12.75">
      <c r="A251" s="75" t="s">
        <v>23</v>
      </c>
      <c r="B251" s="76">
        <f aca="true" t="shared" si="31" ref="B251:I251">B250*32</f>
        <v>158720</v>
      </c>
      <c r="C251" s="76">
        <f t="shared" si="31"/>
        <v>196352</v>
      </c>
      <c r="D251" s="76">
        <f t="shared" si="31"/>
        <v>244736</v>
      </c>
      <c r="E251" s="76">
        <f t="shared" si="31"/>
        <v>279680</v>
      </c>
      <c r="F251" s="76">
        <f t="shared" si="31"/>
        <v>325376</v>
      </c>
      <c r="G251" s="76">
        <f t="shared" si="31"/>
        <v>395264</v>
      </c>
      <c r="H251" s="76">
        <f t="shared" si="31"/>
        <v>438272</v>
      </c>
      <c r="I251" s="76">
        <f t="shared" si="31"/>
        <v>567296</v>
      </c>
    </row>
    <row r="252" spans="1:9" ht="12.75">
      <c r="A252" s="68"/>
      <c r="B252" s="67"/>
      <c r="C252" s="67"/>
      <c r="D252" s="67"/>
      <c r="E252" s="67"/>
      <c r="F252" s="61"/>
      <c r="G252" s="61"/>
      <c r="H252" s="61"/>
      <c r="I252" s="61"/>
    </row>
    <row r="253" spans="1:9" ht="12.75">
      <c r="A253" s="69" t="s">
        <v>116</v>
      </c>
      <c r="B253" s="70"/>
      <c r="C253" s="70"/>
      <c r="D253" s="189" t="s">
        <v>29</v>
      </c>
      <c r="E253" s="189"/>
      <c r="F253" s="189"/>
      <c r="G253" s="189"/>
      <c r="H253" s="189"/>
      <c r="I253" s="189"/>
    </row>
    <row r="254" spans="1:10" ht="12.75">
      <c r="A254" s="78" t="s">
        <v>20</v>
      </c>
      <c r="B254" s="78">
        <v>8</v>
      </c>
      <c r="C254" s="78">
        <v>12</v>
      </c>
      <c r="D254" s="78">
        <v>16</v>
      </c>
      <c r="E254" s="78">
        <v>20</v>
      </c>
      <c r="F254" s="78">
        <v>24</v>
      </c>
      <c r="G254" s="78">
        <v>32</v>
      </c>
      <c r="H254" s="78">
        <v>36</v>
      </c>
      <c r="I254" s="78">
        <v>48</v>
      </c>
      <c r="J254" s="110"/>
    </row>
    <row r="255" spans="1:9" ht="12.75">
      <c r="A255" s="72" t="s">
        <v>5</v>
      </c>
      <c r="B255" s="73">
        <v>160</v>
      </c>
      <c r="C255" s="73">
        <v>160</v>
      </c>
      <c r="D255" s="73">
        <v>160</v>
      </c>
      <c r="E255" s="73">
        <v>160</v>
      </c>
      <c r="F255" s="73">
        <v>160</v>
      </c>
      <c r="G255" s="73">
        <v>160</v>
      </c>
      <c r="H255" s="73">
        <v>160</v>
      </c>
      <c r="I255" s="73">
        <v>160</v>
      </c>
    </row>
    <row r="256" spans="1:9" ht="12.75">
      <c r="A256" s="74" t="s">
        <v>70</v>
      </c>
      <c r="B256" s="73">
        <f>1730*2</f>
        <v>3460</v>
      </c>
      <c r="C256" s="73">
        <f>1730*3</f>
        <v>5190</v>
      </c>
      <c r="D256" s="73">
        <v>6228</v>
      </c>
      <c r="E256" s="73">
        <v>7785</v>
      </c>
      <c r="F256" s="73">
        <v>9342</v>
      </c>
      <c r="G256" s="73">
        <v>11760</v>
      </c>
      <c r="H256" s="73">
        <v>13230</v>
      </c>
      <c r="I256" s="73">
        <v>17640</v>
      </c>
    </row>
    <row r="257" spans="1:9" ht="12.75">
      <c r="A257" s="72" t="s">
        <v>6</v>
      </c>
      <c r="B257" s="73">
        <v>200</v>
      </c>
      <c r="C257" s="73">
        <v>200</v>
      </c>
      <c r="D257" s="73">
        <v>200</v>
      </c>
      <c r="E257" s="73">
        <v>200</v>
      </c>
      <c r="F257" s="73">
        <v>200</v>
      </c>
      <c r="G257" s="73">
        <v>200</v>
      </c>
      <c r="H257" s="73">
        <v>200</v>
      </c>
      <c r="I257" s="73">
        <v>200</v>
      </c>
    </row>
    <row r="258" spans="1:9" ht="12.75">
      <c r="A258" s="72" t="s">
        <v>41</v>
      </c>
      <c r="B258" s="73">
        <v>1140</v>
      </c>
      <c r="C258" s="73">
        <v>1140</v>
      </c>
      <c r="D258" s="73">
        <v>1140</v>
      </c>
      <c r="E258" s="73">
        <v>1140</v>
      </c>
      <c r="F258" s="73">
        <v>1140</v>
      </c>
      <c r="G258" s="73">
        <v>1140</v>
      </c>
      <c r="H258" s="73">
        <v>1140</v>
      </c>
      <c r="I258" s="73">
        <v>1140</v>
      </c>
    </row>
    <row r="259" spans="1:9" ht="12.75">
      <c r="A259" s="72" t="s">
        <v>42</v>
      </c>
      <c r="B259" s="73">
        <v>100</v>
      </c>
      <c r="C259" s="73">
        <v>100</v>
      </c>
      <c r="D259" s="73">
        <v>100</v>
      </c>
      <c r="E259" s="73">
        <v>100</v>
      </c>
      <c r="F259" s="73">
        <v>100</v>
      </c>
      <c r="G259" s="73">
        <v>100</v>
      </c>
      <c r="H259" s="73">
        <v>100</v>
      </c>
      <c r="I259" s="73">
        <v>100</v>
      </c>
    </row>
    <row r="260" spans="1:9" ht="12.75">
      <c r="A260" s="72" t="s">
        <v>22</v>
      </c>
      <c r="B260" s="73">
        <f aca="true" t="shared" si="32" ref="B260:I260">SUM(B255:B259)</f>
        <v>5060</v>
      </c>
      <c r="C260" s="73">
        <f t="shared" si="32"/>
        <v>6790</v>
      </c>
      <c r="D260" s="73">
        <f t="shared" si="32"/>
        <v>7828</v>
      </c>
      <c r="E260" s="73">
        <f t="shared" si="32"/>
        <v>9385</v>
      </c>
      <c r="F260" s="73">
        <f t="shared" si="32"/>
        <v>10942</v>
      </c>
      <c r="G260" s="73">
        <f t="shared" si="32"/>
        <v>13360</v>
      </c>
      <c r="H260" s="73">
        <f t="shared" si="32"/>
        <v>14830</v>
      </c>
      <c r="I260" s="73">
        <f t="shared" si="32"/>
        <v>19240</v>
      </c>
    </row>
    <row r="261" spans="1:9" ht="12.75">
      <c r="A261" s="79" t="s">
        <v>23</v>
      </c>
      <c r="B261" s="80">
        <f aca="true" t="shared" si="33" ref="B261:I261">B260*32</f>
        <v>161920</v>
      </c>
      <c r="C261" s="80">
        <f t="shared" si="33"/>
        <v>217280</v>
      </c>
      <c r="D261" s="80">
        <f t="shared" si="33"/>
        <v>250496</v>
      </c>
      <c r="E261" s="80">
        <f t="shared" si="33"/>
        <v>300320</v>
      </c>
      <c r="F261" s="80">
        <f t="shared" si="33"/>
        <v>350144</v>
      </c>
      <c r="G261" s="80">
        <f t="shared" si="33"/>
        <v>427520</v>
      </c>
      <c r="H261" s="80">
        <f t="shared" si="33"/>
        <v>474560</v>
      </c>
      <c r="I261" s="80">
        <f t="shared" si="33"/>
        <v>615680</v>
      </c>
    </row>
    <row r="262" spans="1:8" ht="12.75">
      <c r="A262" s="167" t="s">
        <v>17</v>
      </c>
      <c r="B262" s="168"/>
      <c r="C262" s="168"/>
      <c r="D262" s="168"/>
      <c r="E262" s="168"/>
      <c r="F262" s="168"/>
      <c r="G262" s="168"/>
      <c r="H262" s="61"/>
    </row>
    <row r="263" spans="1:8" ht="12.75">
      <c r="A263" s="169" t="s">
        <v>101</v>
      </c>
      <c r="C263" s="168"/>
      <c r="D263" s="168"/>
      <c r="G263" s="168"/>
      <c r="H263" s="82"/>
    </row>
    <row r="264" spans="1:8" ht="12.75">
      <c r="A264" s="169" t="s">
        <v>136</v>
      </c>
      <c r="B264" s="168"/>
      <c r="C264" s="168"/>
      <c r="D264" s="168"/>
      <c r="E264" s="168"/>
      <c r="F264" s="168"/>
      <c r="G264" s="168"/>
      <c r="H264" s="61"/>
    </row>
    <row r="265" spans="1:8" ht="12.75">
      <c r="A265" s="169" t="s">
        <v>105</v>
      </c>
      <c r="B265" s="168"/>
      <c r="C265" s="168"/>
      <c r="D265" s="168"/>
      <c r="E265" s="168"/>
      <c r="F265" s="168"/>
      <c r="G265" s="168"/>
      <c r="H265" s="61"/>
    </row>
    <row r="266" spans="1:8" ht="12.75">
      <c r="A266" s="82" t="s">
        <v>137</v>
      </c>
      <c r="B266" s="168"/>
      <c r="C266" s="168"/>
      <c r="D266" s="168"/>
      <c r="E266" s="168"/>
      <c r="F266" s="168"/>
      <c r="G266" s="168"/>
      <c r="H266" s="137"/>
    </row>
    <row r="267" spans="1:8" ht="12.75">
      <c r="A267" s="82" t="s">
        <v>106</v>
      </c>
      <c r="B267" s="168"/>
      <c r="C267" s="168"/>
      <c r="D267" s="168"/>
      <c r="E267" s="168"/>
      <c r="F267" s="168"/>
      <c r="G267" s="168"/>
      <c r="H267" s="137"/>
    </row>
    <row r="268" spans="1:8" ht="12.75">
      <c r="A268" s="82"/>
      <c r="B268" s="168"/>
      <c r="C268" s="168"/>
      <c r="D268" s="168"/>
      <c r="E268" s="168"/>
      <c r="F268" s="168"/>
      <c r="G268" s="168"/>
      <c r="H268" s="137"/>
    </row>
    <row r="269" ht="12.75">
      <c r="J269" s="110"/>
    </row>
    <row r="270" ht="12.75">
      <c r="A270" s="114" t="s">
        <v>7</v>
      </c>
    </row>
    <row r="271" ht="12.75">
      <c r="A271" s="60" t="s">
        <v>130</v>
      </c>
    </row>
    <row r="272" ht="12.75">
      <c r="A272" s="60" t="s">
        <v>9</v>
      </c>
    </row>
    <row r="273" ht="12.75">
      <c r="A273" s="60" t="s">
        <v>10</v>
      </c>
    </row>
    <row r="275" spans="1:10" ht="12.7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</row>
    <row r="276" spans="1:10" ht="12.75">
      <c r="A276" s="161" t="s">
        <v>19</v>
      </c>
      <c r="B276" s="162" t="s">
        <v>108</v>
      </c>
      <c r="C276" s="161"/>
      <c r="D276" s="161"/>
      <c r="E276" s="161"/>
      <c r="F276" s="161"/>
      <c r="G276" s="163"/>
      <c r="H276" s="161"/>
      <c r="I276" s="161"/>
      <c r="J276" s="161"/>
    </row>
    <row r="277" spans="1:10" ht="12.75">
      <c r="A277" s="164" t="s">
        <v>2</v>
      </c>
      <c r="B277" s="165" t="s">
        <v>110</v>
      </c>
      <c r="C277" s="164"/>
      <c r="D277" s="164"/>
      <c r="E277" s="164"/>
      <c r="F277" s="164"/>
      <c r="G277" s="164"/>
      <c r="H277" s="164"/>
      <c r="I277" s="166"/>
      <c r="J277" s="166"/>
    </row>
    <row r="278" spans="1:8" ht="12.75">
      <c r="A278" s="61" t="s">
        <v>3</v>
      </c>
      <c r="B278" s="60" t="s">
        <v>109</v>
      </c>
      <c r="G278" s="61"/>
      <c r="H278" s="61"/>
    </row>
    <row r="279" spans="1:8" ht="12.75">
      <c r="A279" s="61" t="s">
        <v>4</v>
      </c>
      <c r="B279" s="62" t="s">
        <v>114</v>
      </c>
      <c r="C279" s="61"/>
      <c r="D279" s="61"/>
      <c r="E279" s="61"/>
      <c r="F279" s="61"/>
      <c r="G279" s="61"/>
      <c r="H279" s="61"/>
    </row>
    <row r="280" spans="1:8" ht="12.75">
      <c r="A280" s="61" t="s">
        <v>13</v>
      </c>
      <c r="B280" s="62">
        <v>14</v>
      </c>
      <c r="C280" s="61"/>
      <c r="D280" s="61"/>
      <c r="E280" s="61"/>
      <c r="F280" s="61"/>
      <c r="G280" s="61"/>
      <c r="H280" s="61"/>
    </row>
    <row r="281" spans="1:8" ht="12.75">
      <c r="A281" s="61" t="s">
        <v>14</v>
      </c>
      <c r="B281" s="62" t="s">
        <v>28</v>
      </c>
      <c r="C281" s="61"/>
      <c r="D281" s="61"/>
      <c r="E281" s="61"/>
      <c r="F281" s="61"/>
      <c r="G281" s="61"/>
      <c r="H281" s="61"/>
    </row>
    <row r="282" spans="1:8" ht="12.75">
      <c r="A282" s="61" t="s">
        <v>12</v>
      </c>
      <c r="B282" s="63" t="s">
        <v>103</v>
      </c>
      <c r="C282" s="61"/>
      <c r="D282" s="61"/>
      <c r="E282" s="61"/>
      <c r="F282" s="61"/>
      <c r="G282" s="61"/>
      <c r="H282" s="61"/>
    </row>
    <row r="283" spans="1:8" ht="12.75">
      <c r="A283" s="61" t="s">
        <v>8</v>
      </c>
      <c r="B283" s="64" t="s">
        <v>88</v>
      </c>
      <c r="C283" s="65">
        <v>32</v>
      </c>
      <c r="D283" s="61" t="s">
        <v>16</v>
      </c>
      <c r="E283" s="61"/>
      <c r="F283" s="61"/>
      <c r="G283" s="61"/>
      <c r="H283" s="61"/>
    </row>
    <row r="284" spans="1:8" ht="12.75">
      <c r="A284" s="66"/>
      <c r="B284" s="67"/>
      <c r="C284" s="61"/>
      <c r="D284" s="61"/>
      <c r="E284" s="61"/>
      <c r="F284" s="61"/>
      <c r="G284" s="61"/>
      <c r="H284" s="61"/>
    </row>
    <row r="285" spans="1:9" ht="12.75">
      <c r="A285" s="69" t="s">
        <v>115</v>
      </c>
      <c r="B285" s="70"/>
      <c r="C285" s="189" t="s">
        <v>29</v>
      </c>
      <c r="D285" s="189"/>
      <c r="E285" s="189"/>
      <c r="F285" s="189"/>
      <c r="G285" s="189"/>
      <c r="H285" s="189"/>
      <c r="I285" s="189"/>
    </row>
    <row r="286" spans="1:9" ht="12.75">
      <c r="A286" s="71" t="s">
        <v>20</v>
      </c>
      <c r="B286" s="71">
        <v>8</v>
      </c>
      <c r="C286" s="71">
        <v>12</v>
      </c>
      <c r="D286" s="71">
        <v>16</v>
      </c>
      <c r="E286" s="71">
        <v>20</v>
      </c>
      <c r="F286" s="71">
        <v>24</v>
      </c>
      <c r="G286" s="71">
        <v>32</v>
      </c>
      <c r="H286" s="71">
        <v>36</v>
      </c>
      <c r="I286" s="71">
        <v>48</v>
      </c>
    </row>
    <row r="287" spans="1:9" ht="12.75">
      <c r="A287" s="72" t="s">
        <v>5</v>
      </c>
      <c r="B287" s="73">
        <v>160</v>
      </c>
      <c r="C287" s="73">
        <v>160</v>
      </c>
      <c r="D287" s="73">
        <v>160</v>
      </c>
      <c r="E287" s="73">
        <v>160</v>
      </c>
      <c r="F287" s="73">
        <v>160</v>
      </c>
      <c r="G287" s="73">
        <v>160</v>
      </c>
      <c r="H287" s="73">
        <v>160</v>
      </c>
      <c r="I287" s="73">
        <v>160</v>
      </c>
    </row>
    <row r="288" spans="1:9" ht="12.75">
      <c r="A288" s="74" t="s">
        <v>67</v>
      </c>
      <c r="B288" s="73">
        <f>1410*2</f>
        <v>2820</v>
      </c>
      <c r="C288" s="73">
        <v>3807</v>
      </c>
      <c r="D288" s="73">
        <v>5076</v>
      </c>
      <c r="E288" s="73">
        <v>5990</v>
      </c>
      <c r="F288" s="73">
        <v>7188</v>
      </c>
      <c r="G288" s="73">
        <v>9024</v>
      </c>
      <c r="H288" s="73">
        <v>10152</v>
      </c>
      <c r="I288" s="73">
        <v>13536</v>
      </c>
    </row>
    <row r="289" spans="1:9" ht="12.75">
      <c r="A289" s="72" t="s">
        <v>6</v>
      </c>
      <c r="B289" s="73">
        <v>200</v>
      </c>
      <c r="C289" s="73">
        <v>200</v>
      </c>
      <c r="D289" s="73">
        <v>200</v>
      </c>
      <c r="E289" s="73">
        <v>200</v>
      </c>
      <c r="F289" s="73">
        <v>200</v>
      </c>
      <c r="G289" s="73">
        <v>200</v>
      </c>
      <c r="H289" s="73">
        <v>200</v>
      </c>
      <c r="I289" s="73">
        <v>200</v>
      </c>
    </row>
    <row r="290" spans="1:9" ht="12.75">
      <c r="A290" s="72" t="s">
        <v>41</v>
      </c>
      <c r="B290" s="73">
        <v>1105</v>
      </c>
      <c r="C290" s="73">
        <v>1105</v>
      </c>
      <c r="D290" s="73">
        <v>1105</v>
      </c>
      <c r="E290" s="73">
        <v>1105</v>
      </c>
      <c r="F290" s="73">
        <v>1105</v>
      </c>
      <c r="G290" s="73">
        <v>1105</v>
      </c>
      <c r="H290" s="73">
        <v>1105</v>
      </c>
      <c r="I290" s="73">
        <v>1105</v>
      </c>
    </row>
    <row r="291" spans="1:9" ht="12.75">
      <c r="A291" s="72" t="s">
        <v>42</v>
      </c>
      <c r="B291" s="73">
        <v>100</v>
      </c>
      <c r="C291" s="73">
        <v>100</v>
      </c>
      <c r="D291" s="73">
        <v>100</v>
      </c>
      <c r="E291" s="73">
        <v>100</v>
      </c>
      <c r="F291" s="73">
        <v>100</v>
      </c>
      <c r="G291" s="73">
        <v>100</v>
      </c>
      <c r="H291" s="73">
        <v>100</v>
      </c>
      <c r="I291" s="73">
        <v>100</v>
      </c>
    </row>
    <row r="292" spans="1:9" ht="12.75">
      <c r="A292" s="72" t="s">
        <v>22</v>
      </c>
      <c r="B292" s="73">
        <f aca="true" t="shared" si="34" ref="B292:I292">SUM(B287:B291)</f>
        <v>4385</v>
      </c>
      <c r="C292" s="73">
        <f t="shared" si="34"/>
        <v>5372</v>
      </c>
      <c r="D292" s="73">
        <f t="shared" si="34"/>
        <v>6641</v>
      </c>
      <c r="E292" s="73">
        <f t="shared" si="34"/>
        <v>7555</v>
      </c>
      <c r="F292" s="73">
        <f t="shared" si="34"/>
        <v>8753</v>
      </c>
      <c r="G292" s="73">
        <f t="shared" si="34"/>
        <v>10589</v>
      </c>
      <c r="H292" s="73">
        <f t="shared" si="34"/>
        <v>11717</v>
      </c>
      <c r="I292" s="73">
        <f t="shared" si="34"/>
        <v>15101</v>
      </c>
    </row>
    <row r="293" spans="1:9" ht="12.75">
      <c r="A293" s="75" t="s">
        <v>23</v>
      </c>
      <c r="B293" s="76">
        <f aca="true" t="shared" si="35" ref="B293:I293">B292*32</f>
        <v>140320</v>
      </c>
      <c r="C293" s="76">
        <f t="shared" si="35"/>
        <v>171904</v>
      </c>
      <c r="D293" s="76">
        <f t="shared" si="35"/>
        <v>212512</v>
      </c>
      <c r="E293" s="76">
        <f t="shared" si="35"/>
        <v>241760</v>
      </c>
      <c r="F293" s="76">
        <f t="shared" si="35"/>
        <v>280096</v>
      </c>
      <c r="G293" s="76">
        <f t="shared" si="35"/>
        <v>338848</v>
      </c>
      <c r="H293" s="76">
        <f t="shared" si="35"/>
        <v>374944</v>
      </c>
      <c r="I293" s="76">
        <f t="shared" si="35"/>
        <v>483232</v>
      </c>
    </row>
    <row r="294" spans="1:9" ht="12.75">
      <c r="A294" s="68"/>
      <c r="B294" s="67"/>
      <c r="C294" s="67"/>
      <c r="D294" s="67"/>
      <c r="E294" s="67"/>
      <c r="F294" s="61"/>
      <c r="G294" s="61"/>
      <c r="H294" s="61"/>
      <c r="I294" s="61"/>
    </row>
    <row r="295" spans="1:9" ht="12.75">
      <c r="A295" s="69" t="s">
        <v>104</v>
      </c>
      <c r="B295" s="70"/>
      <c r="C295" s="189" t="s">
        <v>29</v>
      </c>
      <c r="D295" s="189"/>
      <c r="E295" s="189"/>
      <c r="F295" s="189"/>
      <c r="G295" s="189"/>
      <c r="H295" s="189"/>
      <c r="I295" s="189"/>
    </row>
    <row r="296" spans="1:9" ht="12.75">
      <c r="A296" s="77" t="s">
        <v>20</v>
      </c>
      <c r="B296" s="77">
        <v>8</v>
      </c>
      <c r="C296" s="77">
        <v>12</v>
      </c>
      <c r="D296" s="77">
        <v>16</v>
      </c>
      <c r="E296" s="77">
        <v>20</v>
      </c>
      <c r="F296" s="77">
        <v>24</v>
      </c>
      <c r="G296" s="77">
        <v>32</v>
      </c>
      <c r="H296" s="77">
        <v>36</v>
      </c>
      <c r="I296" s="77">
        <v>48</v>
      </c>
    </row>
    <row r="297" spans="1:9" ht="12.75">
      <c r="A297" s="72" t="s">
        <v>5</v>
      </c>
      <c r="B297" s="73">
        <v>160</v>
      </c>
      <c r="C297" s="73">
        <v>160</v>
      </c>
      <c r="D297" s="73">
        <v>160</v>
      </c>
      <c r="E297" s="73">
        <v>160</v>
      </c>
      <c r="F297" s="73">
        <v>160</v>
      </c>
      <c r="G297" s="73">
        <v>160</v>
      </c>
      <c r="H297" s="73">
        <v>160</v>
      </c>
      <c r="I297" s="73">
        <v>160</v>
      </c>
    </row>
    <row r="298" spans="1:9" ht="12.75">
      <c r="A298" s="74" t="s">
        <v>70</v>
      </c>
      <c r="B298" s="73">
        <f>1680*2</f>
        <v>3360</v>
      </c>
      <c r="C298" s="73">
        <v>4536</v>
      </c>
      <c r="D298" s="73">
        <v>6048</v>
      </c>
      <c r="E298" s="73">
        <v>7140</v>
      </c>
      <c r="F298" s="73">
        <v>8568</v>
      </c>
      <c r="G298" s="73">
        <v>10752</v>
      </c>
      <c r="H298" s="73">
        <v>12096</v>
      </c>
      <c r="I298" s="73">
        <v>16128</v>
      </c>
    </row>
    <row r="299" spans="1:9" ht="12.75">
      <c r="A299" s="72" t="s">
        <v>6</v>
      </c>
      <c r="B299" s="73">
        <v>200</v>
      </c>
      <c r="C299" s="73">
        <v>200</v>
      </c>
      <c r="D299" s="73">
        <v>200</v>
      </c>
      <c r="E299" s="73">
        <v>200</v>
      </c>
      <c r="F299" s="73">
        <v>200</v>
      </c>
      <c r="G299" s="73">
        <v>200</v>
      </c>
      <c r="H299" s="73">
        <v>200</v>
      </c>
      <c r="I299" s="73">
        <v>200</v>
      </c>
    </row>
    <row r="300" spans="1:9" ht="12.75">
      <c r="A300" s="72" t="s">
        <v>41</v>
      </c>
      <c r="B300" s="73">
        <v>1105</v>
      </c>
      <c r="C300" s="73">
        <v>1105</v>
      </c>
      <c r="D300" s="73">
        <v>1105</v>
      </c>
      <c r="E300" s="73">
        <v>1105</v>
      </c>
      <c r="F300" s="73">
        <v>1105</v>
      </c>
      <c r="G300" s="73">
        <v>1105</v>
      </c>
      <c r="H300" s="73">
        <v>1105</v>
      </c>
      <c r="I300" s="73">
        <v>1105</v>
      </c>
    </row>
    <row r="301" spans="1:9" ht="12.75">
      <c r="A301" s="72" t="s">
        <v>42</v>
      </c>
      <c r="B301" s="73">
        <v>100</v>
      </c>
      <c r="C301" s="73">
        <v>100</v>
      </c>
      <c r="D301" s="73">
        <v>100</v>
      </c>
      <c r="E301" s="73">
        <v>100</v>
      </c>
      <c r="F301" s="73">
        <v>100</v>
      </c>
      <c r="G301" s="73">
        <v>100</v>
      </c>
      <c r="H301" s="73">
        <v>100</v>
      </c>
      <c r="I301" s="73">
        <v>100</v>
      </c>
    </row>
    <row r="302" spans="1:9" ht="12.75">
      <c r="A302" s="72" t="s">
        <v>22</v>
      </c>
      <c r="B302" s="73">
        <f aca="true" t="shared" si="36" ref="B302:I302">SUM(B297:B301)</f>
        <v>4925</v>
      </c>
      <c r="C302" s="73">
        <f t="shared" si="36"/>
        <v>6101</v>
      </c>
      <c r="D302" s="73">
        <f t="shared" si="36"/>
        <v>7613</v>
      </c>
      <c r="E302" s="73">
        <f t="shared" si="36"/>
        <v>8705</v>
      </c>
      <c r="F302" s="73">
        <f t="shared" si="36"/>
        <v>10133</v>
      </c>
      <c r="G302" s="73">
        <f t="shared" si="36"/>
        <v>12317</v>
      </c>
      <c r="H302" s="73">
        <f t="shared" si="36"/>
        <v>13661</v>
      </c>
      <c r="I302" s="73">
        <f t="shared" si="36"/>
        <v>17693</v>
      </c>
    </row>
    <row r="303" spans="1:9" ht="12.75">
      <c r="A303" s="75" t="s">
        <v>23</v>
      </c>
      <c r="B303" s="76">
        <f aca="true" t="shared" si="37" ref="B303:I303">B302*32</f>
        <v>157600</v>
      </c>
      <c r="C303" s="76">
        <f t="shared" si="37"/>
        <v>195232</v>
      </c>
      <c r="D303" s="76">
        <f t="shared" si="37"/>
        <v>243616</v>
      </c>
      <c r="E303" s="76">
        <f t="shared" si="37"/>
        <v>278560</v>
      </c>
      <c r="F303" s="76">
        <f t="shared" si="37"/>
        <v>324256</v>
      </c>
      <c r="G303" s="76">
        <f t="shared" si="37"/>
        <v>394144</v>
      </c>
      <c r="H303" s="76">
        <f t="shared" si="37"/>
        <v>437152</v>
      </c>
      <c r="I303" s="76">
        <f t="shared" si="37"/>
        <v>566176</v>
      </c>
    </row>
    <row r="304" spans="1:9" ht="12.75">
      <c r="A304" s="68"/>
      <c r="B304" s="67"/>
      <c r="C304" s="67"/>
      <c r="D304" s="67"/>
      <c r="E304" s="67"/>
      <c r="F304" s="61"/>
      <c r="G304" s="61"/>
      <c r="H304" s="61"/>
      <c r="I304" s="61"/>
    </row>
    <row r="305" spans="1:9" ht="12.75">
      <c r="A305" s="69" t="s">
        <v>116</v>
      </c>
      <c r="B305" s="70"/>
      <c r="C305" s="70"/>
      <c r="D305" s="189" t="s">
        <v>29</v>
      </c>
      <c r="E305" s="189"/>
      <c r="F305" s="189"/>
      <c r="G305" s="189"/>
      <c r="H305" s="189"/>
      <c r="I305" s="189"/>
    </row>
    <row r="306" spans="1:10" ht="12.75">
      <c r="A306" s="78" t="s">
        <v>20</v>
      </c>
      <c r="B306" s="78">
        <v>8</v>
      </c>
      <c r="C306" s="78">
        <v>12</v>
      </c>
      <c r="D306" s="78">
        <v>16</v>
      </c>
      <c r="E306" s="78">
        <v>20</v>
      </c>
      <c r="F306" s="78">
        <v>24</v>
      </c>
      <c r="G306" s="78">
        <v>32</v>
      </c>
      <c r="H306" s="78">
        <v>36</v>
      </c>
      <c r="I306" s="78">
        <v>48</v>
      </c>
      <c r="J306" s="110"/>
    </row>
    <row r="307" spans="1:9" ht="12.75">
      <c r="A307" s="72" t="s">
        <v>5</v>
      </c>
      <c r="B307" s="73">
        <v>160</v>
      </c>
      <c r="C307" s="73">
        <v>160</v>
      </c>
      <c r="D307" s="73">
        <v>160</v>
      </c>
      <c r="E307" s="73">
        <v>160</v>
      </c>
      <c r="F307" s="73">
        <v>160</v>
      </c>
      <c r="G307" s="73">
        <v>160</v>
      </c>
      <c r="H307" s="73">
        <v>160</v>
      </c>
      <c r="I307" s="73">
        <v>160</v>
      </c>
    </row>
    <row r="308" spans="1:9" ht="12.75">
      <c r="A308" s="74" t="s">
        <v>70</v>
      </c>
      <c r="B308" s="73">
        <f>1730*2</f>
        <v>3460</v>
      </c>
      <c r="C308" s="73">
        <f>1730*3</f>
        <v>5190</v>
      </c>
      <c r="D308" s="73">
        <v>6228</v>
      </c>
      <c r="E308" s="73">
        <v>7785</v>
      </c>
      <c r="F308" s="73">
        <v>9342</v>
      </c>
      <c r="G308" s="73">
        <v>11760</v>
      </c>
      <c r="H308" s="73">
        <v>13230</v>
      </c>
      <c r="I308" s="73">
        <v>17640</v>
      </c>
    </row>
    <row r="309" spans="1:9" ht="12.75">
      <c r="A309" s="72" t="s">
        <v>6</v>
      </c>
      <c r="B309" s="73">
        <v>200</v>
      </c>
      <c r="C309" s="73">
        <v>200</v>
      </c>
      <c r="D309" s="73">
        <v>200</v>
      </c>
      <c r="E309" s="73">
        <v>200</v>
      </c>
      <c r="F309" s="73">
        <v>200</v>
      </c>
      <c r="G309" s="73">
        <v>200</v>
      </c>
      <c r="H309" s="73">
        <v>200</v>
      </c>
      <c r="I309" s="73">
        <v>200</v>
      </c>
    </row>
    <row r="310" spans="1:9" ht="12.75">
      <c r="A310" s="72" t="s">
        <v>41</v>
      </c>
      <c r="B310" s="73">
        <v>1105</v>
      </c>
      <c r="C310" s="73">
        <v>1105</v>
      </c>
      <c r="D310" s="73">
        <v>1105</v>
      </c>
      <c r="E310" s="73">
        <v>1105</v>
      </c>
      <c r="F310" s="73">
        <v>1105</v>
      </c>
      <c r="G310" s="73">
        <v>1105</v>
      </c>
      <c r="H310" s="73">
        <v>1105</v>
      </c>
      <c r="I310" s="73">
        <v>1105</v>
      </c>
    </row>
    <row r="311" spans="1:9" ht="12.75">
      <c r="A311" s="72" t="s">
        <v>42</v>
      </c>
      <c r="B311" s="73">
        <v>100</v>
      </c>
      <c r="C311" s="73">
        <v>100</v>
      </c>
      <c r="D311" s="73">
        <v>100</v>
      </c>
      <c r="E311" s="73">
        <v>100</v>
      </c>
      <c r="F311" s="73">
        <v>100</v>
      </c>
      <c r="G311" s="73">
        <v>100</v>
      </c>
      <c r="H311" s="73">
        <v>100</v>
      </c>
      <c r="I311" s="73">
        <v>100</v>
      </c>
    </row>
    <row r="312" spans="1:9" ht="12.75">
      <c r="A312" s="72" t="s">
        <v>22</v>
      </c>
      <c r="B312" s="73">
        <f aca="true" t="shared" si="38" ref="B312:I312">SUM(B307:B311)</f>
        <v>5025</v>
      </c>
      <c r="C312" s="73">
        <f t="shared" si="38"/>
        <v>6755</v>
      </c>
      <c r="D312" s="73">
        <f t="shared" si="38"/>
        <v>7793</v>
      </c>
      <c r="E312" s="73">
        <f t="shared" si="38"/>
        <v>9350</v>
      </c>
      <c r="F312" s="73">
        <f t="shared" si="38"/>
        <v>10907</v>
      </c>
      <c r="G312" s="73">
        <f t="shared" si="38"/>
        <v>13325</v>
      </c>
      <c r="H312" s="73">
        <f t="shared" si="38"/>
        <v>14795</v>
      </c>
      <c r="I312" s="73">
        <f t="shared" si="38"/>
        <v>19205</v>
      </c>
    </row>
    <row r="313" spans="1:9" ht="12.75">
      <c r="A313" s="79" t="s">
        <v>23</v>
      </c>
      <c r="B313" s="80">
        <f aca="true" t="shared" si="39" ref="B313:I313">B312*32</f>
        <v>160800</v>
      </c>
      <c r="C313" s="80">
        <f t="shared" si="39"/>
        <v>216160</v>
      </c>
      <c r="D313" s="80">
        <f t="shared" si="39"/>
        <v>249376</v>
      </c>
      <c r="E313" s="80">
        <f t="shared" si="39"/>
        <v>299200</v>
      </c>
      <c r="F313" s="80">
        <f t="shared" si="39"/>
        <v>349024</v>
      </c>
      <c r="G313" s="80">
        <f t="shared" si="39"/>
        <v>426400</v>
      </c>
      <c r="H313" s="80">
        <f t="shared" si="39"/>
        <v>473440</v>
      </c>
      <c r="I313" s="80">
        <f t="shared" si="39"/>
        <v>614560</v>
      </c>
    </row>
    <row r="314" spans="1:8" ht="12.75">
      <c r="A314" s="167" t="s">
        <v>17</v>
      </c>
      <c r="B314" s="168"/>
      <c r="C314" s="168"/>
      <c r="D314" s="168"/>
      <c r="E314" s="168"/>
      <c r="F314" s="168"/>
      <c r="G314" s="168"/>
      <c r="H314" s="61"/>
    </row>
    <row r="315" spans="1:8" ht="12.75">
      <c r="A315" s="169" t="s">
        <v>101</v>
      </c>
      <c r="C315" s="168"/>
      <c r="D315" s="168"/>
      <c r="G315" s="168"/>
      <c r="H315" s="82"/>
    </row>
    <row r="316" spans="1:8" ht="12.75">
      <c r="A316" s="169" t="s">
        <v>136</v>
      </c>
      <c r="B316" s="168"/>
      <c r="C316" s="168"/>
      <c r="D316" s="168"/>
      <c r="E316" s="168"/>
      <c r="F316" s="168"/>
      <c r="G316" s="168"/>
      <c r="H316" s="61"/>
    </row>
    <row r="317" spans="1:8" ht="12.75">
      <c r="A317" s="169" t="s">
        <v>105</v>
      </c>
      <c r="B317" s="168"/>
      <c r="C317" s="168"/>
      <c r="D317" s="168"/>
      <c r="E317" s="168"/>
      <c r="F317" s="168"/>
      <c r="G317" s="168"/>
      <c r="H317" s="61"/>
    </row>
    <row r="318" spans="1:8" ht="12.75">
      <c r="A318" s="82" t="s">
        <v>135</v>
      </c>
      <c r="B318" s="168"/>
      <c r="C318" s="168"/>
      <c r="D318" s="168"/>
      <c r="E318" s="168"/>
      <c r="F318" s="168"/>
      <c r="G318" s="168"/>
      <c r="H318" s="137"/>
    </row>
    <row r="319" spans="1:8" ht="12.75">
      <c r="A319" s="82" t="s">
        <v>106</v>
      </c>
      <c r="B319" s="168"/>
      <c r="C319" s="168"/>
      <c r="D319" s="168"/>
      <c r="E319" s="168"/>
      <c r="F319" s="168"/>
      <c r="G319" s="168"/>
      <c r="H319" s="137"/>
    </row>
    <row r="320" spans="1:8" ht="12.75">
      <c r="A320" s="82"/>
      <c r="B320" s="168"/>
      <c r="C320" s="168"/>
      <c r="D320" s="168"/>
      <c r="E320" s="168"/>
      <c r="F320" s="168"/>
      <c r="G320" s="168"/>
      <c r="H320" s="137"/>
    </row>
    <row r="321" ht="12.75">
      <c r="J321" s="110"/>
    </row>
    <row r="322" ht="12.75">
      <c r="A322" s="114" t="s">
        <v>7</v>
      </c>
    </row>
    <row r="323" ht="12.75">
      <c r="A323" s="60" t="s">
        <v>130</v>
      </c>
    </row>
    <row r="324" ht="12.75">
      <c r="A324" s="60" t="s">
        <v>9</v>
      </c>
    </row>
    <row r="325" ht="12.75">
      <c r="A325" s="60" t="s">
        <v>10</v>
      </c>
    </row>
    <row r="327" spans="1:10" ht="12.7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</row>
    <row r="328" spans="1:10" ht="12.75">
      <c r="A328" s="172" t="s">
        <v>19</v>
      </c>
      <c r="B328" s="173" t="s">
        <v>108</v>
      </c>
      <c r="C328" s="172"/>
      <c r="D328" s="172"/>
      <c r="E328" s="172"/>
      <c r="F328" s="172"/>
      <c r="G328" s="174"/>
      <c r="H328" s="172"/>
      <c r="I328" s="172"/>
      <c r="J328" s="172"/>
    </row>
    <row r="329" spans="1:10" ht="12.75">
      <c r="A329" s="175" t="s">
        <v>2</v>
      </c>
      <c r="B329" s="176" t="s">
        <v>149</v>
      </c>
      <c r="C329" s="175"/>
      <c r="D329" s="175"/>
      <c r="E329" s="175"/>
      <c r="F329" s="175"/>
      <c r="G329" s="175"/>
      <c r="H329" s="175"/>
      <c r="I329" s="177"/>
      <c r="J329" s="177"/>
    </row>
    <row r="330" spans="1:8" ht="12.75">
      <c r="A330" s="61" t="s">
        <v>3</v>
      </c>
      <c r="B330" s="60" t="s">
        <v>150</v>
      </c>
      <c r="G330" s="61"/>
      <c r="H330" s="61"/>
    </row>
    <row r="331" spans="1:8" ht="12.75">
      <c r="A331" s="61" t="s">
        <v>4</v>
      </c>
      <c r="B331" s="62" t="s">
        <v>158</v>
      </c>
      <c r="C331" s="61"/>
      <c r="D331" s="61"/>
      <c r="E331" s="61"/>
      <c r="F331" s="61"/>
      <c r="G331" s="61"/>
      <c r="H331" s="61"/>
    </row>
    <row r="332" spans="1:8" ht="12.75">
      <c r="A332" s="61" t="s">
        <v>13</v>
      </c>
      <c r="B332" s="65">
        <v>14</v>
      </c>
      <c r="C332" s="61"/>
      <c r="D332" s="61"/>
      <c r="E332" s="61"/>
      <c r="F332" s="61"/>
      <c r="G332" s="61"/>
      <c r="H332" s="61"/>
    </row>
    <row r="333" spans="1:8" ht="12.75">
      <c r="A333" s="61" t="s">
        <v>14</v>
      </c>
      <c r="B333" s="62" t="s">
        <v>28</v>
      </c>
      <c r="C333" s="61"/>
      <c r="D333" s="61"/>
      <c r="E333" s="61"/>
      <c r="F333" s="61"/>
      <c r="G333" s="61"/>
      <c r="H333" s="61"/>
    </row>
    <row r="334" spans="1:8" ht="12.75">
      <c r="A334" s="61" t="s">
        <v>12</v>
      </c>
      <c r="B334" s="6" t="s">
        <v>151</v>
      </c>
      <c r="C334" s="61"/>
      <c r="D334" s="61"/>
      <c r="E334" s="61"/>
      <c r="F334" s="61"/>
      <c r="G334" s="61"/>
      <c r="H334" s="61"/>
    </row>
    <row r="335" spans="1:8" ht="12.75">
      <c r="A335" s="61" t="s">
        <v>8</v>
      </c>
      <c r="B335" s="64" t="s">
        <v>88</v>
      </c>
      <c r="C335" s="65">
        <v>30</v>
      </c>
      <c r="D335" s="61" t="s">
        <v>16</v>
      </c>
      <c r="E335" s="61"/>
      <c r="F335" s="61"/>
      <c r="G335" s="61"/>
      <c r="H335" s="61"/>
    </row>
    <row r="336" spans="1:8" ht="12.75">
      <c r="A336" s="66"/>
      <c r="B336" s="67"/>
      <c r="C336" s="61"/>
      <c r="D336" s="61"/>
      <c r="E336" s="61"/>
      <c r="F336" s="61"/>
      <c r="G336" s="61"/>
      <c r="H336" s="61"/>
    </row>
    <row r="337" spans="1:9" ht="12.75">
      <c r="A337" s="69" t="s">
        <v>152</v>
      </c>
      <c r="B337" s="189" t="s">
        <v>29</v>
      </c>
      <c r="C337" s="189"/>
      <c r="D337" s="189"/>
      <c r="E337" s="189"/>
      <c r="F337" s="189"/>
      <c r="G337" s="189"/>
      <c r="H337" s="189"/>
      <c r="I337" s="189"/>
    </row>
    <row r="338" spans="1:9" ht="12.75">
      <c r="A338" s="178" t="s">
        <v>20</v>
      </c>
      <c r="B338" s="178">
        <v>8</v>
      </c>
      <c r="C338" s="178">
        <v>12</v>
      </c>
      <c r="D338" s="178">
        <v>16</v>
      </c>
      <c r="E338" s="178">
        <v>20</v>
      </c>
      <c r="F338" s="178">
        <v>24</v>
      </c>
      <c r="G338" s="178">
        <v>32</v>
      </c>
      <c r="H338" s="178">
        <v>36</v>
      </c>
      <c r="I338" s="178">
        <v>48</v>
      </c>
    </row>
    <row r="339" spans="1:9" ht="12.75">
      <c r="A339" s="181" t="s">
        <v>5</v>
      </c>
      <c r="B339" s="182">
        <v>100</v>
      </c>
      <c r="C339" s="182">
        <v>100</v>
      </c>
      <c r="D339" s="182">
        <v>100</v>
      </c>
      <c r="E339" s="182">
        <v>100</v>
      </c>
      <c r="F339" s="182">
        <v>100</v>
      </c>
      <c r="G339" s="182">
        <v>100</v>
      </c>
      <c r="H339" s="182">
        <v>100</v>
      </c>
      <c r="I339" s="182">
        <v>100</v>
      </c>
    </row>
    <row r="340" spans="1:9" ht="12.75">
      <c r="A340" s="183" t="s">
        <v>159</v>
      </c>
      <c r="B340" s="182">
        <f>260*B338</f>
        <v>2080</v>
      </c>
      <c r="C340" s="182">
        <f>260*C338</f>
        <v>3120</v>
      </c>
      <c r="D340" s="182">
        <f>235*D338</f>
        <v>3760</v>
      </c>
      <c r="E340" s="182">
        <f>235*E338</f>
        <v>4700</v>
      </c>
      <c r="F340" s="182">
        <f>200*F338</f>
        <v>4800</v>
      </c>
      <c r="G340" s="182">
        <f>200*G338</f>
        <v>6400</v>
      </c>
      <c r="H340" s="182">
        <f>200*H338</f>
        <v>7200</v>
      </c>
      <c r="I340" s="182">
        <f>200*I338</f>
        <v>9600</v>
      </c>
    </row>
    <row r="341" spans="1:9" ht="12.75">
      <c r="A341" s="181" t="s">
        <v>6</v>
      </c>
      <c r="B341" s="182">
        <v>95</v>
      </c>
      <c r="C341" s="182">
        <v>95</v>
      </c>
      <c r="D341" s="182">
        <v>95</v>
      </c>
      <c r="E341" s="182">
        <v>95</v>
      </c>
      <c r="F341" s="182">
        <v>95</v>
      </c>
      <c r="G341" s="182">
        <v>95</v>
      </c>
      <c r="H341" s="182">
        <v>95</v>
      </c>
      <c r="I341" s="182">
        <v>95</v>
      </c>
    </row>
    <row r="342" spans="1:9" ht="12.75">
      <c r="A342" s="181" t="s">
        <v>41</v>
      </c>
      <c r="B342" s="182">
        <f>266*4</f>
        <v>1064</v>
      </c>
      <c r="C342" s="182">
        <f aca="true" t="shared" si="40" ref="C342:I342">266*4</f>
        <v>1064</v>
      </c>
      <c r="D342" s="182">
        <f t="shared" si="40"/>
        <v>1064</v>
      </c>
      <c r="E342" s="182">
        <f t="shared" si="40"/>
        <v>1064</v>
      </c>
      <c r="F342" s="182">
        <f t="shared" si="40"/>
        <v>1064</v>
      </c>
      <c r="G342" s="182">
        <f t="shared" si="40"/>
        <v>1064</v>
      </c>
      <c r="H342" s="182">
        <f t="shared" si="40"/>
        <v>1064</v>
      </c>
      <c r="I342" s="182">
        <f t="shared" si="40"/>
        <v>1064</v>
      </c>
    </row>
    <row r="343" spans="1:9" ht="12.75">
      <c r="A343" s="181" t="s">
        <v>42</v>
      </c>
      <c r="B343" s="182">
        <v>95</v>
      </c>
      <c r="C343" s="182">
        <v>95</v>
      </c>
      <c r="D343" s="182">
        <v>95</v>
      </c>
      <c r="E343" s="182">
        <v>95</v>
      </c>
      <c r="F343" s="182">
        <v>95</v>
      </c>
      <c r="G343" s="182">
        <v>95</v>
      </c>
      <c r="H343" s="182">
        <v>95</v>
      </c>
      <c r="I343" s="182">
        <v>95</v>
      </c>
    </row>
    <row r="344" spans="1:9" ht="12.75">
      <c r="A344" s="181" t="s">
        <v>22</v>
      </c>
      <c r="B344" s="182">
        <f aca="true" t="shared" si="41" ref="B344:I344">SUM(B339:B343)</f>
        <v>3434</v>
      </c>
      <c r="C344" s="182">
        <f t="shared" si="41"/>
        <v>4474</v>
      </c>
      <c r="D344" s="182">
        <f t="shared" si="41"/>
        <v>5114</v>
      </c>
      <c r="E344" s="182">
        <f t="shared" si="41"/>
        <v>6054</v>
      </c>
      <c r="F344" s="182">
        <f t="shared" si="41"/>
        <v>6154</v>
      </c>
      <c r="G344" s="182">
        <f t="shared" si="41"/>
        <v>7754</v>
      </c>
      <c r="H344" s="182">
        <f t="shared" si="41"/>
        <v>8554</v>
      </c>
      <c r="I344" s="182">
        <f t="shared" si="41"/>
        <v>10954</v>
      </c>
    </row>
    <row r="345" spans="1:9" ht="12.75">
      <c r="A345" s="179" t="s">
        <v>23</v>
      </c>
      <c r="B345" s="180">
        <f>B344*30</f>
        <v>103020</v>
      </c>
      <c r="C345" s="180">
        <f>C344*30</f>
        <v>134220</v>
      </c>
      <c r="D345" s="180">
        <f>D344*30</f>
        <v>153420</v>
      </c>
      <c r="E345" s="180">
        <f>E344*30</f>
        <v>181620</v>
      </c>
      <c r="F345" s="180">
        <f>F344*30</f>
        <v>184620</v>
      </c>
      <c r="G345" s="180">
        <f>G344*30</f>
        <v>232620</v>
      </c>
      <c r="H345" s="180">
        <f>H344*30</f>
        <v>256620</v>
      </c>
      <c r="I345" s="180">
        <f>I344*30</f>
        <v>328620</v>
      </c>
    </row>
    <row r="346" spans="1:9" ht="12.75">
      <c r="A346" s="68"/>
      <c r="B346" s="67"/>
      <c r="C346" s="67"/>
      <c r="D346" s="67"/>
      <c r="E346" s="67"/>
      <c r="F346" s="61"/>
      <c r="G346" s="61"/>
      <c r="H346" s="61"/>
      <c r="I346" s="61"/>
    </row>
    <row r="347" spans="1:9" ht="12.75">
      <c r="A347" s="69" t="s">
        <v>153</v>
      </c>
      <c r="B347" s="189" t="s">
        <v>29</v>
      </c>
      <c r="C347" s="189"/>
      <c r="D347" s="189"/>
      <c r="E347" s="189"/>
      <c r="F347" s="189"/>
      <c r="G347" s="189"/>
      <c r="H347" s="189"/>
      <c r="I347" s="189"/>
    </row>
    <row r="348" spans="1:9" ht="12.75">
      <c r="A348" s="178" t="s">
        <v>20</v>
      </c>
      <c r="B348" s="178">
        <v>8</v>
      </c>
      <c r="C348" s="178">
        <v>12</v>
      </c>
      <c r="D348" s="178">
        <v>16</v>
      </c>
      <c r="E348" s="178">
        <v>20</v>
      </c>
      <c r="F348" s="178">
        <v>24</v>
      </c>
      <c r="G348" s="178">
        <v>32</v>
      </c>
      <c r="H348" s="178">
        <v>36</v>
      </c>
      <c r="I348" s="178">
        <v>48</v>
      </c>
    </row>
    <row r="349" spans="1:9" ht="12.75">
      <c r="A349" s="181" t="s">
        <v>5</v>
      </c>
      <c r="B349" s="182">
        <v>100</v>
      </c>
      <c r="C349" s="182">
        <v>100</v>
      </c>
      <c r="D349" s="182">
        <v>100</v>
      </c>
      <c r="E349" s="182">
        <v>100</v>
      </c>
      <c r="F349" s="182">
        <v>100</v>
      </c>
      <c r="G349" s="182">
        <v>100</v>
      </c>
      <c r="H349" s="182">
        <v>100</v>
      </c>
      <c r="I349" s="182">
        <v>100</v>
      </c>
    </row>
    <row r="350" spans="1:9" ht="12.75">
      <c r="A350" s="183" t="s">
        <v>154</v>
      </c>
      <c r="B350" s="182">
        <f>300*B348</f>
        <v>2400</v>
      </c>
      <c r="C350" s="182">
        <f>290*C348</f>
        <v>3480</v>
      </c>
      <c r="D350" s="182">
        <f>270*D348</f>
        <v>4320</v>
      </c>
      <c r="E350" s="182">
        <f>270*E348</f>
        <v>5400</v>
      </c>
      <c r="F350" s="182">
        <f>240*F348</f>
        <v>5760</v>
      </c>
      <c r="G350" s="182">
        <f>240*G348</f>
        <v>7680</v>
      </c>
      <c r="H350" s="182">
        <f>240*H348</f>
        <v>8640</v>
      </c>
      <c r="I350" s="182">
        <f>240*I348</f>
        <v>11520</v>
      </c>
    </row>
    <row r="351" spans="1:9" ht="12.75">
      <c r="A351" s="181" t="s">
        <v>6</v>
      </c>
      <c r="B351" s="182">
        <v>95</v>
      </c>
      <c r="C351" s="182">
        <v>95</v>
      </c>
      <c r="D351" s="182">
        <v>95</v>
      </c>
      <c r="E351" s="182">
        <v>95</v>
      </c>
      <c r="F351" s="182">
        <v>95</v>
      </c>
      <c r="G351" s="182">
        <v>95</v>
      </c>
      <c r="H351" s="182">
        <v>95</v>
      </c>
      <c r="I351" s="182">
        <v>95</v>
      </c>
    </row>
    <row r="352" spans="1:9" ht="12.75">
      <c r="A352" s="181" t="s">
        <v>41</v>
      </c>
      <c r="B352" s="182">
        <f aca="true" t="shared" si="42" ref="B352:I352">266*4</f>
        <v>1064</v>
      </c>
      <c r="C352" s="182">
        <f t="shared" si="42"/>
        <v>1064</v>
      </c>
      <c r="D352" s="182">
        <f t="shared" si="42"/>
        <v>1064</v>
      </c>
      <c r="E352" s="182">
        <f t="shared" si="42"/>
        <v>1064</v>
      </c>
      <c r="F352" s="182">
        <f t="shared" si="42"/>
        <v>1064</v>
      </c>
      <c r="G352" s="182">
        <f t="shared" si="42"/>
        <v>1064</v>
      </c>
      <c r="H352" s="182">
        <f t="shared" si="42"/>
        <v>1064</v>
      </c>
      <c r="I352" s="182">
        <f t="shared" si="42"/>
        <v>1064</v>
      </c>
    </row>
    <row r="353" spans="1:9" ht="12.75">
      <c r="A353" s="181" t="s">
        <v>42</v>
      </c>
      <c r="B353" s="182">
        <v>95</v>
      </c>
      <c r="C353" s="182">
        <v>95</v>
      </c>
      <c r="D353" s="182">
        <v>95</v>
      </c>
      <c r="E353" s="182">
        <v>95</v>
      </c>
      <c r="F353" s="182">
        <v>95</v>
      </c>
      <c r="G353" s="182">
        <v>95</v>
      </c>
      <c r="H353" s="182">
        <v>95</v>
      </c>
      <c r="I353" s="182">
        <v>95</v>
      </c>
    </row>
    <row r="354" spans="1:9" ht="12.75">
      <c r="A354" s="181" t="s">
        <v>22</v>
      </c>
      <c r="B354" s="182">
        <f aca="true" t="shared" si="43" ref="B354:I354">SUM(B349:B353)</f>
        <v>3754</v>
      </c>
      <c r="C354" s="182">
        <f t="shared" si="43"/>
        <v>4834</v>
      </c>
      <c r="D354" s="182">
        <f t="shared" si="43"/>
        <v>5674</v>
      </c>
      <c r="E354" s="182">
        <f t="shared" si="43"/>
        <v>6754</v>
      </c>
      <c r="F354" s="182">
        <f t="shared" si="43"/>
        <v>7114</v>
      </c>
      <c r="G354" s="182">
        <f t="shared" si="43"/>
        <v>9034</v>
      </c>
      <c r="H354" s="182">
        <f t="shared" si="43"/>
        <v>9994</v>
      </c>
      <c r="I354" s="182">
        <f t="shared" si="43"/>
        <v>12874</v>
      </c>
    </row>
    <row r="355" spans="1:9" ht="12.75">
      <c r="A355" s="179" t="s">
        <v>23</v>
      </c>
      <c r="B355" s="180">
        <f>B354*30</f>
        <v>112620</v>
      </c>
      <c r="C355" s="180">
        <f>C354*30</f>
        <v>145020</v>
      </c>
      <c r="D355" s="180">
        <f>D354*30</f>
        <v>170220</v>
      </c>
      <c r="E355" s="180">
        <f>E354*30</f>
        <v>202620</v>
      </c>
      <c r="F355" s="180">
        <f>F354*30</f>
        <v>213420</v>
      </c>
      <c r="G355" s="180">
        <f>G354*30</f>
        <v>271020</v>
      </c>
      <c r="H355" s="180">
        <f>H354*30</f>
        <v>299820</v>
      </c>
      <c r="I355" s="180">
        <f>I354*30</f>
        <v>386220</v>
      </c>
    </row>
    <row r="356" spans="1:9" ht="12.75">
      <c r="A356" s="68"/>
      <c r="B356" s="67"/>
      <c r="C356" s="67"/>
      <c r="D356" s="67"/>
      <c r="E356" s="67"/>
      <c r="F356" s="61"/>
      <c r="G356" s="61"/>
      <c r="H356" s="61"/>
      <c r="I356" s="61"/>
    </row>
    <row r="357" spans="1:8" ht="12.75">
      <c r="A357" s="167" t="s">
        <v>17</v>
      </c>
      <c r="B357" s="168"/>
      <c r="C357" s="168"/>
      <c r="D357" s="168"/>
      <c r="E357" s="168"/>
      <c r="F357" s="168"/>
      <c r="G357" s="168"/>
      <c r="H357" s="61"/>
    </row>
    <row r="358" spans="1:8" ht="12.75">
      <c r="A358" s="169" t="s">
        <v>101</v>
      </c>
      <c r="C358" s="168"/>
      <c r="D358" s="168"/>
      <c r="G358" s="168"/>
      <c r="H358" s="82"/>
    </row>
    <row r="359" spans="1:8" ht="12.75">
      <c r="A359" s="169" t="s">
        <v>157</v>
      </c>
      <c r="B359" s="168"/>
      <c r="C359" s="168"/>
      <c r="D359" s="168"/>
      <c r="E359" s="168"/>
      <c r="F359" s="168"/>
      <c r="G359" s="168"/>
      <c r="H359" s="61"/>
    </row>
    <row r="360" spans="1:8" ht="12.75">
      <c r="A360" s="169" t="s">
        <v>105</v>
      </c>
      <c r="B360" s="168"/>
      <c r="C360" s="168"/>
      <c r="D360" s="168"/>
      <c r="E360" s="168"/>
      <c r="F360" s="168"/>
      <c r="G360" s="168"/>
      <c r="H360" s="61"/>
    </row>
    <row r="361" spans="1:8" ht="12.75">
      <c r="A361" s="82" t="s">
        <v>155</v>
      </c>
      <c r="B361" s="168"/>
      <c r="C361" s="168"/>
      <c r="D361" s="168"/>
      <c r="E361" s="168"/>
      <c r="F361" s="168"/>
      <c r="G361" s="168"/>
      <c r="H361" s="137"/>
    </row>
    <row r="362" spans="1:8" ht="12.75">
      <c r="A362" s="82" t="s">
        <v>156</v>
      </c>
      <c r="B362" s="168"/>
      <c r="C362" s="168"/>
      <c r="D362" s="168"/>
      <c r="E362" s="168"/>
      <c r="F362" s="168"/>
      <c r="G362" s="168"/>
      <c r="H362" s="137"/>
    </row>
    <row r="363" ht="12.75">
      <c r="J363" s="110"/>
    </row>
    <row r="364" ht="12.75">
      <c r="A364" s="114" t="s">
        <v>7</v>
      </c>
    </row>
    <row r="365" ht="12.75">
      <c r="A365" s="60" t="s">
        <v>179</v>
      </c>
    </row>
    <row r="366" ht="12.75">
      <c r="A366" s="60" t="s">
        <v>9</v>
      </c>
    </row>
    <row r="367" ht="12.75">
      <c r="A367" s="60" t="s">
        <v>10</v>
      </c>
    </row>
    <row r="369" spans="1:10" ht="12.75">
      <c r="A369" s="184"/>
      <c r="B369" s="184"/>
      <c r="C369" s="184"/>
      <c r="D369" s="184"/>
      <c r="E369" s="184"/>
      <c r="F369" s="184"/>
      <c r="G369" s="184"/>
      <c r="H369" s="184"/>
      <c r="I369" s="184"/>
      <c r="J369" s="184"/>
    </row>
    <row r="370" spans="1:10" ht="12.75">
      <c r="A370" s="172" t="s">
        <v>19</v>
      </c>
      <c r="B370" s="173" t="s">
        <v>108</v>
      </c>
      <c r="C370" s="172"/>
      <c r="D370" s="172"/>
      <c r="E370" s="172"/>
      <c r="F370" s="172"/>
      <c r="G370" s="174"/>
      <c r="H370" s="172"/>
      <c r="I370" s="172"/>
      <c r="J370" s="172"/>
    </row>
    <row r="371" spans="1:10" ht="12.75">
      <c r="A371" s="97" t="s">
        <v>2</v>
      </c>
      <c r="B371" s="185" t="s">
        <v>160</v>
      </c>
      <c r="C371" s="97"/>
      <c r="D371" s="97"/>
      <c r="E371" s="97"/>
      <c r="F371" s="97"/>
      <c r="G371" s="97"/>
      <c r="H371" s="97"/>
      <c r="I371" s="98"/>
      <c r="J371" s="98"/>
    </row>
    <row r="372" spans="1:8" ht="12.75">
      <c r="A372" s="61" t="s">
        <v>3</v>
      </c>
      <c r="B372" s="60" t="s">
        <v>161</v>
      </c>
      <c r="G372" s="61"/>
      <c r="H372" s="61"/>
    </row>
    <row r="373" spans="1:8" ht="12.75">
      <c r="A373" s="61" t="s">
        <v>4</v>
      </c>
      <c r="B373" s="62" t="s">
        <v>158</v>
      </c>
      <c r="C373" s="61"/>
      <c r="D373" s="61"/>
      <c r="E373" s="61"/>
      <c r="F373" s="61"/>
      <c r="G373" s="61"/>
      <c r="H373" s="61"/>
    </row>
    <row r="374" spans="1:8" ht="12.75">
      <c r="A374" s="61" t="s">
        <v>13</v>
      </c>
      <c r="B374" s="65">
        <v>14</v>
      </c>
      <c r="C374" s="61"/>
      <c r="D374" s="61"/>
      <c r="E374" s="61"/>
      <c r="F374" s="61"/>
      <c r="G374" s="61"/>
      <c r="H374" s="61"/>
    </row>
    <row r="375" spans="1:8" ht="12.75">
      <c r="A375" s="61" t="s">
        <v>14</v>
      </c>
      <c r="B375" s="62" t="s">
        <v>165</v>
      </c>
      <c r="C375" s="61"/>
      <c r="D375" s="61"/>
      <c r="E375" s="61"/>
      <c r="F375" s="61"/>
      <c r="G375" s="61"/>
      <c r="H375" s="61"/>
    </row>
    <row r="376" spans="1:8" ht="12.75">
      <c r="A376" s="61" t="s">
        <v>12</v>
      </c>
      <c r="B376" s="6" t="s">
        <v>162</v>
      </c>
      <c r="C376" s="61"/>
      <c r="D376" s="61"/>
      <c r="E376" s="61"/>
      <c r="F376" s="61"/>
      <c r="G376" s="61"/>
      <c r="H376" s="61"/>
    </row>
    <row r="377" spans="1:8" ht="12.75">
      <c r="A377" s="61" t="s">
        <v>8</v>
      </c>
      <c r="B377" s="64" t="s">
        <v>88</v>
      </c>
      <c r="C377" s="65">
        <v>30</v>
      </c>
      <c r="D377" s="61" t="s">
        <v>16</v>
      </c>
      <c r="E377" s="61"/>
      <c r="F377" s="61"/>
      <c r="G377" s="61"/>
      <c r="H377" s="61"/>
    </row>
    <row r="378" spans="1:8" ht="12.75">
      <c r="A378" s="66"/>
      <c r="B378" s="67"/>
      <c r="C378" s="61"/>
      <c r="D378" s="61"/>
      <c r="E378" s="61"/>
      <c r="F378" s="61"/>
      <c r="G378" s="61"/>
      <c r="H378" s="61"/>
    </row>
    <row r="379" spans="1:9" ht="12.75">
      <c r="A379" s="69"/>
      <c r="B379" s="193"/>
      <c r="C379" s="193"/>
      <c r="D379" s="193"/>
      <c r="E379" s="193"/>
      <c r="F379" s="193"/>
      <c r="G379" s="193"/>
      <c r="H379" s="193"/>
      <c r="I379" s="193"/>
    </row>
    <row r="380" spans="1:9" ht="12.75">
      <c r="A380" s="178" t="s">
        <v>20</v>
      </c>
      <c r="B380" s="178">
        <v>8</v>
      </c>
      <c r="C380" s="178">
        <v>12</v>
      </c>
      <c r="D380" s="178">
        <v>16</v>
      </c>
      <c r="E380" s="178">
        <v>20</v>
      </c>
      <c r="F380" s="178">
        <v>24</v>
      </c>
      <c r="G380" s="178">
        <v>32</v>
      </c>
      <c r="H380" s="178">
        <v>36</v>
      </c>
      <c r="I380" s="178">
        <v>48</v>
      </c>
    </row>
    <row r="381" spans="1:9" ht="12.75">
      <c r="A381" s="181" t="s">
        <v>5</v>
      </c>
      <c r="B381" s="182">
        <v>100</v>
      </c>
      <c r="C381" s="182">
        <v>100</v>
      </c>
      <c r="D381" s="182">
        <v>100</v>
      </c>
      <c r="E381" s="182">
        <v>100</v>
      </c>
      <c r="F381" s="182">
        <v>100</v>
      </c>
      <c r="G381" s="182">
        <v>100</v>
      </c>
      <c r="H381" s="182">
        <v>100</v>
      </c>
      <c r="I381" s="182">
        <v>100</v>
      </c>
    </row>
    <row r="382" spans="1:9" ht="12.75">
      <c r="A382" s="183" t="s">
        <v>159</v>
      </c>
      <c r="B382" s="182">
        <f aca="true" t="shared" si="44" ref="B382:I382">150*B380</f>
        <v>1200</v>
      </c>
      <c r="C382" s="182">
        <f t="shared" si="44"/>
        <v>1800</v>
      </c>
      <c r="D382" s="182">
        <f t="shared" si="44"/>
        <v>2400</v>
      </c>
      <c r="E382" s="182">
        <f t="shared" si="44"/>
        <v>3000</v>
      </c>
      <c r="F382" s="182">
        <f t="shared" si="44"/>
        <v>3600</v>
      </c>
      <c r="G382" s="182">
        <f t="shared" si="44"/>
        <v>4800</v>
      </c>
      <c r="H382" s="182">
        <f t="shared" si="44"/>
        <v>5400</v>
      </c>
      <c r="I382" s="182">
        <f t="shared" si="44"/>
        <v>7200</v>
      </c>
    </row>
    <row r="383" spans="1:9" ht="12.75">
      <c r="A383" s="181" t="s">
        <v>6</v>
      </c>
      <c r="B383" s="182">
        <v>150</v>
      </c>
      <c r="C383" s="182">
        <v>150</v>
      </c>
      <c r="D383" s="182">
        <v>150</v>
      </c>
      <c r="E383" s="182">
        <v>150</v>
      </c>
      <c r="F383" s="182">
        <v>150</v>
      </c>
      <c r="G383" s="182">
        <v>150</v>
      </c>
      <c r="H383" s="182">
        <v>150</v>
      </c>
      <c r="I383" s="182">
        <v>150</v>
      </c>
    </row>
    <row r="384" spans="1:9" ht="12.75">
      <c r="A384" s="181" t="s">
        <v>41</v>
      </c>
      <c r="B384" s="182">
        <f aca="true" t="shared" si="45" ref="B384:I384">250*4</f>
        <v>1000</v>
      </c>
      <c r="C384" s="182">
        <f t="shared" si="45"/>
        <v>1000</v>
      </c>
      <c r="D384" s="182">
        <f t="shared" si="45"/>
        <v>1000</v>
      </c>
      <c r="E384" s="182">
        <f t="shared" si="45"/>
        <v>1000</v>
      </c>
      <c r="F384" s="182">
        <f t="shared" si="45"/>
        <v>1000</v>
      </c>
      <c r="G384" s="182">
        <f t="shared" si="45"/>
        <v>1000</v>
      </c>
      <c r="H384" s="182">
        <f t="shared" si="45"/>
        <v>1000</v>
      </c>
      <c r="I384" s="182">
        <f t="shared" si="45"/>
        <v>1000</v>
      </c>
    </row>
    <row r="385" spans="1:9" ht="12.75">
      <c r="A385" s="181" t="s">
        <v>42</v>
      </c>
      <c r="B385" s="182">
        <v>95</v>
      </c>
      <c r="C385" s="182">
        <v>95</v>
      </c>
      <c r="D385" s="182">
        <v>95</v>
      </c>
      <c r="E385" s="182">
        <v>95</v>
      </c>
      <c r="F385" s="182">
        <v>95</v>
      </c>
      <c r="G385" s="182">
        <v>95</v>
      </c>
      <c r="H385" s="182">
        <v>95</v>
      </c>
      <c r="I385" s="182">
        <v>95</v>
      </c>
    </row>
    <row r="386" spans="1:9" ht="12.75">
      <c r="A386" s="181" t="s">
        <v>22</v>
      </c>
      <c r="B386" s="182">
        <f aca="true" t="shared" si="46" ref="B386:I386">SUM(B381:B385)</f>
        <v>2545</v>
      </c>
      <c r="C386" s="182">
        <f t="shared" si="46"/>
        <v>3145</v>
      </c>
      <c r="D386" s="182">
        <f t="shared" si="46"/>
        <v>3745</v>
      </c>
      <c r="E386" s="182">
        <f t="shared" si="46"/>
        <v>4345</v>
      </c>
      <c r="F386" s="182">
        <f t="shared" si="46"/>
        <v>4945</v>
      </c>
      <c r="G386" s="182">
        <f t="shared" si="46"/>
        <v>6145</v>
      </c>
      <c r="H386" s="182">
        <f t="shared" si="46"/>
        <v>6745</v>
      </c>
      <c r="I386" s="182">
        <f t="shared" si="46"/>
        <v>8545</v>
      </c>
    </row>
    <row r="387" spans="1:9" ht="12.75">
      <c r="A387" s="179" t="s">
        <v>23</v>
      </c>
      <c r="B387" s="180">
        <f aca="true" t="shared" si="47" ref="B387:I387">B386*30</f>
        <v>76350</v>
      </c>
      <c r="C387" s="180">
        <f t="shared" si="47"/>
        <v>94350</v>
      </c>
      <c r="D387" s="180">
        <f t="shared" si="47"/>
        <v>112350</v>
      </c>
      <c r="E387" s="180">
        <f t="shared" si="47"/>
        <v>130350</v>
      </c>
      <c r="F387" s="180">
        <f t="shared" si="47"/>
        <v>148350</v>
      </c>
      <c r="G387" s="180">
        <f t="shared" si="47"/>
        <v>184350</v>
      </c>
      <c r="H387" s="180">
        <f t="shared" si="47"/>
        <v>202350</v>
      </c>
      <c r="I387" s="180">
        <f t="shared" si="47"/>
        <v>256350</v>
      </c>
    </row>
    <row r="388" spans="1:9" ht="12.75">
      <c r="A388" s="68"/>
      <c r="B388" s="67"/>
      <c r="C388" s="67"/>
      <c r="D388" s="67"/>
      <c r="E388" s="67"/>
      <c r="F388" s="61"/>
      <c r="G388" s="61"/>
      <c r="H388" s="61"/>
      <c r="I388" s="61"/>
    </row>
    <row r="389" spans="1:9" ht="12.75">
      <c r="A389" s="68"/>
      <c r="B389" s="67"/>
      <c r="C389" s="67"/>
      <c r="D389" s="67"/>
      <c r="E389" s="67"/>
      <c r="F389" s="61"/>
      <c r="G389" s="61"/>
      <c r="H389" s="61"/>
      <c r="I389" s="61"/>
    </row>
    <row r="390" spans="1:8" ht="12.75">
      <c r="A390" s="167" t="s">
        <v>17</v>
      </c>
      <c r="B390" s="168"/>
      <c r="C390" s="168"/>
      <c r="D390" s="168"/>
      <c r="E390" s="168"/>
      <c r="F390" s="168"/>
      <c r="G390" s="168"/>
      <c r="H390" s="61"/>
    </row>
    <row r="391" spans="1:8" ht="12.75">
      <c r="A391" s="169" t="s">
        <v>101</v>
      </c>
      <c r="C391" s="168"/>
      <c r="D391" s="168"/>
      <c r="G391" s="168"/>
      <c r="H391" s="82"/>
    </row>
    <row r="392" spans="1:8" ht="12.75">
      <c r="A392" s="169" t="s">
        <v>157</v>
      </c>
      <c r="B392" s="168"/>
      <c r="C392" s="168"/>
      <c r="D392" s="168"/>
      <c r="E392" s="168"/>
      <c r="F392" s="168"/>
      <c r="G392" s="168"/>
      <c r="H392" s="61"/>
    </row>
    <row r="393" spans="1:8" ht="12.75">
      <c r="A393" s="169" t="s">
        <v>105</v>
      </c>
      <c r="B393" s="168"/>
      <c r="C393" s="168"/>
      <c r="D393" s="168"/>
      <c r="E393" s="168"/>
      <c r="F393" s="168"/>
      <c r="G393" s="168"/>
      <c r="H393" s="61"/>
    </row>
    <row r="394" spans="1:8" ht="12.75">
      <c r="A394" s="82" t="s">
        <v>163</v>
      </c>
      <c r="B394" s="168"/>
      <c r="C394" s="168"/>
      <c r="D394" s="168"/>
      <c r="E394" s="168"/>
      <c r="F394" s="168"/>
      <c r="G394" s="168"/>
      <c r="H394" s="137"/>
    </row>
    <row r="395" spans="1:8" ht="12.75">
      <c r="A395" s="82" t="s">
        <v>164</v>
      </c>
      <c r="B395" s="168"/>
      <c r="C395" s="168"/>
      <c r="D395" s="168"/>
      <c r="E395" s="168"/>
      <c r="F395" s="168"/>
      <c r="G395" s="168"/>
      <c r="H395" s="137"/>
    </row>
    <row r="396" ht="12.75">
      <c r="J396" s="110"/>
    </row>
    <row r="397" ht="12.75">
      <c r="A397" s="114" t="s">
        <v>7</v>
      </c>
    </row>
    <row r="398" ht="12.75">
      <c r="A398" s="60" t="s">
        <v>130</v>
      </c>
    </row>
    <row r="399" ht="12.75">
      <c r="A399" s="60" t="s">
        <v>9</v>
      </c>
    </row>
    <row r="400" ht="12.75">
      <c r="A400" s="60" t="s">
        <v>10</v>
      </c>
    </row>
    <row r="403" spans="1:10" ht="12.75">
      <c r="A403" s="184"/>
      <c r="B403" s="184"/>
      <c r="C403" s="184"/>
      <c r="D403" s="184"/>
      <c r="E403" s="184"/>
      <c r="F403" s="184"/>
      <c r="G403" s="184"/>
      <c r="H403" s="184"/>
      <c r="I403" s="184"/>
      <c r="J403" s="184"/>
    </row>
    <row r="404" spans="1:10" ht="12.75">
      <c r="A404" s="172" t="s">
        <v>19</v>
      </c>
      <c r="B404" s="173" t="s">
        <v>108</v>
      </c>
      <c r="C404" s="172"/>
      <c r="D404" s="172"/>
      <c r="E404" s="172"/>
      <c r="F404" s="172"/>
      <c r="G404" s="174"/>
      <c r="H404" s="172"/>
      <c r="I404" s="172"/>
      <c r="J404" s="172"/>
    </row>
    <row r="405" spans="1:10" ht="12.75">
      <c r="A405" s="97" t="s">
        <v>2</v>
      </c>
      <c r="B405" s="185" t="s">
        <v>166</v>
      </c>
      <c r="C405" s="97"/>
      <c r="D405" s="97"/>
      <c r="E405" s="97"/>
      <c r="F405" s="97"/>
      <c r="G405" s="97"/>
      <c r="H405" s="97"/>
      <c r="I405" s="98"/>
      <c r="J405" s="98"/>
    </row>
    <row r="406" spans="1:8" ht="12.75">
      <c r="A406" s="61" t="s">
        <v>3</v>
      </c>
      <c r="B406" s="60" t="s">
        <v>167</v>
      </c>
      <c r="G406" s="61"/>
      <c r="H406" s="61"/>
    </row>
    <row r="407" spans="1:8" ht="12.75">
      <c r="A407" s="61" t="s">
        <v>4</v>
      </c>
      <c r="B407" s="62" t="s">
        <v>171</v>
      </c>
      <c r="C407" s="61"/>
      <c r="D407" s="61"/>
      <c r="E407" s="61"/>
      <c r="F407" s="61"/>
      <c r="G407" s="61"/>
      <c r="H407" s="61"/>
    </row>
    <row r="408" spans="1:8" ht="12.75">
      <c r="A408" s="61" t="s">
        <v>13</v>
      </c>
      <c r="B408" s="65">
        <v>14</v>
      </c>
      <c r="C408" s="61"/>
      <c r="D408" s="61"/>
      <c r="E408" s="61"/>
      <c r="F408" s="61"/>
      <c r="G408" s="61"/>
      <c r="H408" s="61"/>
    </row>
    <row r="409" spans="1:8" ht="12.75">
      <c r="A409" s="61" t="s">
        <v>14</v>
      </c>
      <c r="B409" s="62" t="s">
        <v>165</v>
      </c>
      <c r="C409" s="61"/>
      <c r="D409" s="61"/>
      <c r="E409" s="61"/>
      <c r="F409" s="61"/>
      <c r="G409" s="61"/>
      <c r="H409" s="61"/>
    </row>
    <row r="410" spans="1:8" ht="12.75">
      <c r="A410" s="61" t="s">
        <v>12</v>
      </c>
      <c r="B410" s="6" t="s">
        <v>168</v>
      </c>
      <c r="C410" s="61"/>
      <c r="D410" s="61"/>
      <c r="E410" s="61"/>
      <c r="F410" s="61"/>
      <c r="G410" s="61"/>
      <c r="H410" s="61"/>
    </row>
    <row r="411" spans="1:8" ht="12.75">
      <c r="A411" s="61" t="s">
        <v>8</v>
      </c>
      <c r="B411" s="64" t="s">
        <v>88</v>
      </c>
      <c r="C411" s="65">
        <v>30</v>
      </c>
      <c r="D411" s="61" t="s">
        <v>16</v>
      </c>
      <c r="E411" s="61"/>
      <c r="F411" s="61"/>
      <c r="G411" s="61"/>
      <c r="H411" s="61"/>
    </row>
    <row r="412" spans="1:8" ht="12.75">
      <c r="A412" s="66"/>
      <c r="B412" s="67"/>
      <c r="C412" s="61"/>
      <c r="D412" s="61"/>
      <c r="E412" s="61"/>
      <c r="F412" s="61"/>
      <c r="G412" s="61"/>
      <c r="H412" s="61"/>
    </row>
    <row r="413" spans="1:9" ht="12.75">
      <c r="A413" s="69"/>
      <c r="B413" s="193"/>
      <c r="C413" s="193"/>
      <c r="D413" s="193"/>
      <c r="E413" s="194"/>
      <c r="F413" s="194"/>
      <c r="G413" s="194"/>
      <c r="H413" s="194"/>
      <c r="I413" s="194"/>
    </row>
    <row r="414" spans="1:9" ht="12.75">
      <c r="A414" s="178" t="s">
        <v>20</v>
      </c>
      <c r="B414" s="178" t="s">
        <v>169</v>
      </c>
      <c r="C414" s="178" t="s">
        <v>176</v>
      </c>
      <c r="D414" s="178" t="s">
        <v>177</v>
      </c>
      <c r="E414" s="186"/>
      <c r="F414" s="186"/>
      <c r="G414" s="186"/>
      <c r="H414" s="186"/>
      <c r="I414" s="186"/>
    </row>
    <row r="415" spans="1:9" ht="12.75">
      <c r="A415" s="181" t="s">
        <v>5</v>
      </c>
      <c r="B415" s="182">
        <v>250</v>
      </c>
      <c r="C415" s="182">
        <v>250</v>
      </c>
      <c r="D415" s="182">
        <v>250</v>
      </c>
      <c r="E415" s="187"/>
      <c r="F415" s="187"/>
      <c r="G415" s="187"/>
      <c r="H415" s="187"/>
      <c r="I415" s="187"/>
    </row>
    <row r="416" spans="1:9" ht="12.75">
      <c r="A416" s="183" t="s">
        <v>170</v>
      </c>
      <c r="B416" s="182">
        <v>3730</v>
      </c>
      <c r="C416" s="182">
        <v>3995</v>
      </c>
      <c r="D416" s="182">
        <v>3995</v>
      </c>
      <c r="E416" s="187"/>
      <c r="F416" s="187"/>
      <c r="G416" s="187"/>
      <c r="H416" s="187"/>
      <c r="I416" s="187"/>
    </row>
    <row r="417" spans="1:9" ht="12.75">
      <c r="A417" s="181" t="s">
        <v>6</v>
      </c>
      <c r="B417" s="182">
        <v>150</v>
      </c>
      <c r="C417" s="182">
        <v>150</v>
      </c>
      <c r="D417" s="182">
        <v>150</v>
      </c>
      <c r="E417" s="187"/>
      <c r="F417" s="187"/>
      <c r="G417" s="187"/>
      <c r="H417" s="187"/>
      <c r="I417" s="187"/>
    </row>
    <row r="418" spans="1:9" ht="12.75">
      <c r="A418" s="181" t="s">
        <v>41</v>
      </c>
      <c r="B418" s="182">
        <f>250*4</f>
        <v>1000</v>
      </c>
      <c r="C418" s="182">
        <f>250*4</f>
        <v>1000</v>
      </c>
      <c r="D418" s="182">
        <f>250*4</f>
        <v>1000</v>
      </c>
      <c r="E418" s="187"/>
      <c r="F418" s="187"/>
      <c r="G418" s="187"/>
      <c r="H418" s="187"/>
      <c r="I418" s="187"/>
    </row>
    <row r="419" spans="1:9" ht="12.75">
      <c r="A419" s="181" t="s">
        <v>42</v>
      </c>
      <c r="B419" s="182">
        <v>95</v>
      </c>
      <c r="C419" s="182">
        <v>95</v>
      </c>
      <c r="D419" s="182">
        <v>95</v>
      </c>
      <c r="E419" s="187"/>
      <c r="F419" s="187"/>
      <c r="G419" s="187"/>
      <c r="H419" s="187"/>
      <c r="I419" s="187"/>
    </row>
    <row r="420" spans="1:9" ht="12.75">
      <c r="A420" s="181" t="s">
        <v>22</v>
      </c>
      <c r="B420" s="182">
        <f>SUM(B415:B419)</f>
        <v>5225</v>
      </c>
      <c r="C420" s="182">
        <f>SUM(C415:C419)</f>
        <v>5490</v>
      </c>
      <c r="D420" s="182">
        <f>SUM(D415:D419)</f>
        <v>5490</v>
      </c>
      <c r="E420" s="187"/>
      <c r="F420" s="187"/>
      <c r="G420" s="187"/>
      <c r="H420" s="187"/>
      <c r="I420" s="187"/>
    </row>
    <row r="421" spans="1:9" ht="12.75">
      <c r="A421" s="179" t="s">
        <v>23</v>
      </c>
      <c r="B421" s="180">
        <f>B420*30</f>
        <v>156750</v>
      </c>
      <c r="C421" s="180">
        <f>C420*30</f>
        <v>164700</v>
      </c>
      <c r="D421" s="180">
        <f>D420*30</f>
        <v>164700</v>
      </c>
      <c r="E421" s="187"/>
      <c r="F421" s="187"/>
      <c r="G421" s="187"/>
      <c r="H421" s="187"/>
      <c r="I421" s="187"/>
    </row>
    <row r="422" spans="1:9" ht="12.75">
      <c r="A422" s="68"/>
      <c r="B422" s="67"/>
      <c r="C422" s="67"/>
      <c r="D422" s="67"/>
      <c r="E422" s="67"/>
      <c r="F422" s="61"/>
      <c r="G422" s="61"/>
      <c r="H422" s="61"/>
      <c r="I422" s="61"/>
    </row>
    <row r="423" spans="1:9" ht="12.75">
      <c r="A423" s="68"/>
      <c r="B423" s="67"/>
      <c r="C423" s="67"/>
      <c r="D423" s="67"/>
      <c r="E423" s="67"/>
      <c r="F423" s="61"/>
      <c r="G423" s="61"/>
      <c r="H423" s="61"/>
      <c r="I423" s="61"/>
    </row>
    <row r="424" spans="1:8" ht="12.75">
      <c r="A424" s="167" t="s">
        <v>17</v>
      </c>
      <c r="B424" s="168"/>
      <c r="C424" s="168"/>
      <c r="D424" s="168"/>
      <c r="E424" s="168"/>
      <c r="F424" s="168"/>
      <c r="G424" s="168"/>
      <c r="H424" s="61"/>
    </row>
    <row r="425" spans="1:8" ht="12.75">
      <c r="A425" s="169" t="s">
        <v>101</v>
      </c>
      <c r="C425" s="168"/>
      <c r="D425" s="168"/>
      <c r="G425" s="168"/>
      <c r="H425" s="82"/>
    </row>
    <row r="426" spans="1:8" ht="12.75">
      <c r="A426" s="169" t="s">
        <v>173</v>
      </c>
      <c r="B426" s="168"/>
      <c r="C426" s="168"/>
      <c r="D426" s="168"/>
      <c r="E426" s="168"/>
      <c r="F426" s="168"/>
      <c r="G426" s="168"/>
      <c r="H426" s="61"/>
    </row>
    <row r="427" spans="1:8" ht="12.75">
      <c r="A427" s="169" t="s">
        <v>105</v>
      </c>
      <c r="B427" s="168"/>
      <c r="C427" s="168"/>
      <c r="D427" s="168"/>
      <c r="E427" s="168"/>
      <c r="F427" s="168"/>
      <c r="G427" s="168"/>
      <c r="H427" s="61"/>
    </row>
    <row r="428" spans="1:8" ht="12.75">
      <c r="A428" s="82" t="s">
        <v>163</v>
      </c>
      <c r="B428" s="168"/>
      <c r="C428" s="168"/>
      <c r="D428" s="168"/>
      <c r="E428" s="168"/>
      <c r="F428" s="168"/>
      <c r="G428" s="168"/>
      <c r="H428" s="137"/>
    </row>
    <row r="429" spans="1:8" ht="12.75">
      <c r="A429" s="82" t="s">
        <v>172</v>
      </c>
      <c r="B429" s="168"/>
      <c r="C429" s="168"/>
      <c r="D429" s="168"/>
      <c r="E429" s="168"/>
      <c r="F429" s="168"/>
      <c r="G429" s="168"/>
      <c r="H429" s="137"/>
    </row>
    <row r="430" ht="12.75">
      <c r="J430" s="110"/>
    </row>
    <row r="431" ht="12.75">
      <c r="A431" s="114" t="s">
        <v>7</v>
      </c>
    </row>
    <row r="432" ht="12.75">
      <c r="A432" s="60" t="s">
        <v>174</v>
      </c>
    </row>
    <row r="433" ht="12.75">
      <c r="A433" s="60" t="s">
        <v>175</v>
      </c>
    </row>
  </sheetData>
  <sheetProtection/>
  <mergeCells count="18">
    <mergeCell ref="B413:I413"/>
    <mergeCell ref="B347:I347"/>
    <mergeCell ref="B192:J192"/>
    <mergeCell ref="B202:J202"/>
    <mergeCell ref="C233:I233"/>
    <mergeCell ref="C243:I243"/>
    <mergeCell ref="C285:I285"/>
    <mergeCell ref="C295:I295"/>
    <mergeCell ref="D253:I253"/>
    <mergeCell ref="B379:I379"/>
    <mergeCell ref="D305:I305"/>
    <mergeCell ref="B337:I337"/>
    <mergeCell ref="F38:I38"/>
    <mergeCell ref="F28:I28"/>
    <mergeCell ref="C153:I153"/>
    <mergeCell ref="B117:I117"/>
    <mergeCell ref="B125:I125"/>
    <mergeCell ref="B182:J182"/>
  </mergeCells>
  <hyperlinks>
    <hyperlink ref="A3" r:id="rId1" display="http://www.learningcurve-th.com"/>
    <hyperlink ref="B66" r:id="rId2" display="http://www.ef.com/sanfranciscoschool"/>
    <hyperlink ref="B15" r:id="rId3" display="http://www.ecenglish.com"/>
    <hyperlink ref="B150" r:id="rId4" display="http://www.kaplaninternational.com"/>
    <hyperlink ref="B114" r:id="rId5" display="http://www.embassyces.com"/>
    <hyperlink ref="B230" r:id="rId6" display="http://www.els.edu"/>
    <hyperlink ref="B282" r:id="rId7" display="http://www.els.edu"/>
    <hyperlink ref="B334" r:id="rId8" display="http://www.ilsc.com/san-francisco/"/>
    <hyperlink ref="B376" r:id="rId9" display="www.elisf.com"/>
    <hyperlink ref="B410" r:id="rId10" display="http://www.sfsu.edu/~ali/about.html"/>
    <hyperlink ref="B179" r:id="rId11" display="http://www.intraxinstitute.edu"/>
  </hyperlinks>
  <printOptions/>
  <pageMargins left="0.75" right="0.75" top="1" bottom="1" header="0.5" footer="0.5"/>
  <pageSetup horizontalDpi="600" verticalDpi="600" orientation="landscape" r:id="rId13"/>
  <ignoredErrors>
    <ignoredError sqref="B93:J93 B84:J84 B75:D75 J241 J313 C292:I292 C240:I240 C250:I250 C302:I302 D312:I312 D260:I260 C344:I344 C354:I354" formulaRange="1"/>
  </ignoredErrors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7:J33"/>
  <sheetViews>
    <sheetView zoomScalePageLayoutView="0" workbookViewId="0" topLeftCell="A13">
      <selection activeCell="G29" sqref="G29"/>
    </sheetView>
  </sheetViews>
  <sheetFormatPr defaultColWidth="7.7109375" defaultRowHeight="12.75"/>
  <cols>
    <col min="1" max="1" width="20.7109375" style="0" bestFit="1" customWidth="1"/>
    <col min="2" max="2" width="7.7109375" style="0" customWidth="1"/>
    <col min="3" max="5" width="8.57421875" style="0" bestFit="1" customWidth="1"/>
  </cols>
  <sheetData>
    <row r="7" spans="1:10" ht="12.75">
      <c r="A7" s="43"/>
      <c r="B7" s="196" t="s">
        <v>77</v>
      </c>
      <c r="C7" s="196"/>
      <c r="D7" s="196"/>
      <c r="E7" s="196"/>
      <c r="F7" s="196"/>
      <c r="G7" s="196"/>
      <c r="H7" s="196"/>
      <c r="I7" s="196"/>
      <c r="J7" s="196"/>
    </row>
    <row r="8" spans="1:10" ht="12.75">
      <c r="A8" s="44" t="s">
        <v>20</v>
      </c>
      <c r="B8" s="44">
        <v>8</v>
      </c>
      <c r="C8" s="44">
        <v>10</v>
      </c>
      <c r="D8" s="44">
        <v>12</v>
      </c>
      <c r="E8" s="44">
        <v>14</v>
      </c>
      <c r="F8" s="44">
        <v>20</v>
      </c>
      <c r="G8" s="44">
        <v>24</v>
      </c>
      <c r="H8" s="44">
        <v>30</v>
      </c>
      <c r="I8" s="44">
        <v>40</v>
      </c>
      <c r="J8" s="44">
        <v>60</v>
      </c>
    </row>
    <row r="9" spans="1:10" ht="12.75">
      <c r="A9" s="45" t="s">
        <v>5</v>
      </c>
      <c r="B9" s="48">
        <v>100</v>
      </c>
      <c r="C9" s="48">
        <v>100</v>
      </c>
      <c r="D9" s="48">
        <v>100</v>
      </c>
      <c r="E9" s="48">
        <v>100</v>
      </c>
      <c r="F9" s="48">
        <v>100</v>
      </c>
      <c r="G9" s="48">
        <v>100</v>
      </c>
      <c r="H9" s="48">
        <v>100</v>
      </c>
      <c r="I9" s="48">
        <v>100</v>
      </c>
      <c r="J9" s="48">
        <v>100</v>
      </c>
    </row>
    <row r="10" spans="1:10" ht="12.75">
      <c r="A10" s="46" t="s">
        <v>78</v>
      </c>
      <c r="B10" s="49">
        <v>1872</v>
      </c>
      <c r="C10" s="49">
        <v>2340</v>
      </c>
      <c r="D10" s="49">
        <v>2808</v>
      </c>
      <c r="E10" s="49">
        <v>3276</v>
      </c>
      <c r="F10" s="49">
        <v>4680</v>
      </c>
      <c r="G10" s="49">
        <v>5616</v>
      </c>
      <c r="H10" s="49">
        <v>7020</v>
      </c>
      <c r="I10" s="49">
        <v>9360</v>
      </c>
      <c r="J10" s="49">
        <v>14040</v>
      </c>
    </row>
    <row r="11" spans="1:10" ht="12.75">
      <c r="A11" s="45" t="s">
        <v>6</v>
      </c>
      <c r="B11" s="48">
        <v>200</v>
      </c>
      <c r="C11" s="48">
        <v>200</v>
      </c>
      <c r="D11" s="48">
        <v>200</v>
      </c>
      <c r="E11" s="48">
        <v>200</v>
      </c>
      <c r="F11" s="48">
        <v>200</v>
      </c>
      <c r="G11" s="48">
        <v>200</v>
      </c>
      <c r="H11" s="48">
        <v>200</v>
      </c>
      <c r="I11" s="48">
        <v>200</v>
      </c>
      <c r="J11" s="48">
        <v>200</v>
      </c>
    </row>
    <row r="12" spans="1:10" ht="12.75">
      <c r="A12" s="45" t="s">
        <v>79</v>
      </c>
      <c r="B12" s="48">
        <v>1000</v>
      </c>
      <c r="C12" s="48">
        <v>1000</v>
      </c>
      <c r="D12" s="48">
        <v>1000</v>
      </c>
      <c r="E12" s="48">
        <v>1000</v>
      </c>
      <c r="F12" s="48">
        <v>1000</v>
      </c>
      <c r="G12" s="48">
        <v>1000</v>
      </c>
      <c r="H12" s="48">
        <v>1000</v>
      </c>
      <c r="I12" s="48">
        <v>1000</v>
      </c>
      <c r="J12" s="48">
        <v>1000</v>
      </c>
    </row>
    <row r="13" spans="1:10" ht="12.75">
      <c r="A13" s="45" t="s">
        <v>22</v>
      </c>
      <c r="B13" s="48">
        <f>SUM(B9:B12)</f>
        <v>3172</v>
      </c>
      <c r="C13" s="48">
        <f>SUM(C9:C12)</f>
        <v>3640</v>
      </c>
      <c r="D13" s="48">
        <f aca="true" t="shared" si="0" ref="D13:I13">SUM(D9:D12)</f>
        <v>4108</v>
      </c>
      <c r="E13" s="48">
        <f t="shared" si="0"/>
        <v>4576</v>
      </c>
      <c r="F13" s="48">
        <f t="shared" si="0"/>
        <v>5980</v>
      </c>
      <c r="G13" s="48">
        <f t="shared" si="0"/>
        <v>6916</v>
      </c>
      <c r="H13" s="48">
        <f t="shared" si="0"/>
        <v>8320</v>
      </c>
      <c r="I13" s="48">
        <f t="shared" si="0"/>
        <v>10660</v>
      </c>
      <c r="J13" s="48">
        <f>SUM(J9:J12)</f>
        <v>15340</v>
      </c>
    </row>
    <row r="14" spans="1:10" ht="12.75">
      <c r="A14" s="47" t="s">
        <v>23</v>
      </c>
      <c r="B14" s="50">
        <f>B13*33</f>
        <v>104676</v>
      </c>
      <c r="C14" s="50">
        <f aca="true" t="shared" si="1" ref="C14:J14">C13*33</f>
        <v>120120</v>
      </c>
      <c r="D14" s="50">
        <f t="shared" si="1"/>
        <v>135564</v>
      </c>
      <c r="E14" s="50">
        <f t="shared" si="1"/>
        <v>151008</v>
      </c>
      <c r="F14" s="50">
        <f t="shared" si="1"/>
        <v>197340</v>
      </c>
      <c r="G14" s="50">
        <f t="shared" si="1"/>
        <v>228228</v>
      </c>
      <c r="H14" s="50">
        <f t="shared" si="1"/>
        <v>274560</v>
      </c>
      <c r="I14" s="50">
        <f t="shared" si="1"/>
        <v>351780</v>
      </c>
      <c r="J14" s="50">
        <f t="shared" si="1"/>
        <v>506220</v>
      </c>
    </row>
    <row r="17" spans="1:10" ht="12.75">
      <c r="A17" s="51"/>
      <c r="B17" s="197" t="s">
        <v>77</v>
      </c>
      <c r="C17" s="197"/>
      <c r="D17" s="197"/>
      <c r="E17" s="197"/>
      <c r="F17" s="197"/>
      <c r="G17" s="197"/>
      <c r="H17" s="197"/>
      <c r="I17" s="197"/>
      <c r="J17" s="197"/>
    </row>
    <row r="18" spans="1:10" ht="12.75">
      <c r="A18" s="52" t="s">
        <v>20</v>
      </c>
      <c r="B18" s="52">
        <v>8</v>
      </c>
      <c r="C18" s="52">
        <v>10</v>
      </c>
      <c r="D18" s="52">
        <v>12</v>
      </c>
      <c r="E18" s="52">
        <v>14</v>
      </c>
      <c r="F18" s="52">
        <v>20</v>
      </c>
      <c r="G18" s="52">
        <v>24</v>
      </c>
      <c r="H18" s="52">
        <v>30</v>
      </c>
      <c r="I18" s="52">
        <v>40</v>
      </c>
      <c r="J18" s="52">
        <v>60</v>
      </c>
    </row>
    <row r="19" spans="1:10" ht="12.75">
      <c r="A19" s="53" t="s">
        <v>5</v>
      </c>
      <c r="B19" s="48">
        <v>100</v>
      </c>
      <c r="C19" s="48">
        <v>100</v>
      </c>
      <c r="D19" s="48">
        <v>100</v>
      </c>
      <c r="E19" s="48">
        <v>100</v>
      </c>
      <c r="F19" s="48">
        <v>100</v>
      </c>
      <c r="G19" s="48">
        <v>100</v>
      </c>
      <c r="H19" s="48">
        <v>100</v>
      </c>
      <c r="I19" s="48">
        <v>100</v>
      </c>
      <c r="J19" s="48">
        <v>100</v>
      </c>
    </row>
    <row r="20" spans="1:10" ht="12.75">
      <c r="A20" s="54" t="s">
        <v>83</v>
      </c>
      <c r="B20" s="49">
        <f>+(B18*260)*90%</f>
        <v>1872</v>
      </c>
      <c r="C20" s="49">
        <f>+(C18*320)*90%</f>
        <v>2880</v>
      </c>
      <c r="D20" s="49">
        <f>+(D18*320)*90%</f>
        <v>3456</v>
      </c>
      <c r="E20" s="49">
        <f>+(E18*235)*90%</f>
        <v>2961</v>
      </c>
      <c r="F20" s="49">
        <f>+(F18*235)*90%</f>
        <v>4230</v>
      </c>
      <c r="G20" s="49">
        <f>+(G18*235)*90%</f>
        <v>5076</v>
      </c>
      <c r="H20" s="49">
        <f>+(H18*225)*80%</f>
        <v>5400</v>
      </c>
      <c r="I20" s="49">
        <f>+(I18*225)*80%</f>
        <v>7200</v>
      </c>
      <c r="J20" s="49">
        <f>+(J18*225)*80%</f>
        <v>10800</v>
      </c>
    </row>
    <row r="21" spans="1:10" ht="12.75">
      <c r="A21" s="53" t="s">
        <v>6</v>
      </c>
      <c r="B21" s="48">
        <v>200</v>
      </c>
      <c r="C21" s="48">
        <v>200</v>
      </c>
      <c r="D21" s="48">
        <v>200</v>
      </c>
      <c r="E21" s="48">
        <v>200</v>
      </c>
      <c r="F21" s="48">
        <v>200</v>
      </c>
      <c r="G21" s="48">
        <v>200</v>
      </c>
      <c r="H21" s="48">
        <v>200</v>
      </c>
      <c r="I21" s="48">
        <v>200</v>
      </c>
      <c r="J21" s="48">
        <v>200</v>
      </c>
    </row>
    <row r="22" spans="1:10" ht="12.75">
      <c r="A22" s="53" t="s">
        <v>79</v>
      </c>
      <c r="B22" s="48">
        <v>1000</v>
      </c>
      <c r="C22" s="48">
        <v>1000</v>
      </c>
      <c r="D22" s="48">
        <v>1000</v>
      </c>
      <c r="E22" s="48">
        <v>1000</v>
      </c>
      <c r="F22" s="48">
        <v>1000</v>
      </c>
      <c r="G22" s="48">
        <v>1000</v>
      </c>
      <c r="H22" s="48">
        <v>1000</v>
      </c>
      <c r="I22" s="48">
        <v>1000</v>
      </c>
      <c r="J22" s="48">
        <v>1000</v>
      </c>
    </row>
    <row r="23" spans="1:10" ht="12.75">
      <c r="A23" s="53" t="s">
        <v>22</v>
      </c>
      <c r="B23" s="48">
        <f>SUM(B19:B22)</f>
        <v>3172</v>
      </c>
      <c r="C23" s="48">
        <f>SUM(C19:C22)</f>
        <v>4180</v>
      </c>
      <c r="D23" s="48">
        <f aca="true" t="shared" si="2" ref="D23:I23">SUM(D19:D22)</f>
        <v>4756</v>
      </c>
      <c r="E23" s="48">
        <f t="shared" si="2"/>
        <v>4261</v>
      </c>
      <c r="F23" s="48">
        <f t="shared" si="2"/>
        <v>5530</v>
      </c>
      <c r="G23" s="48">
        <f t="shared" si="2"/>
        <v>6376</v>
      </c>
      <c r="H23" s="48">
        <f t="shared" si="2"/>
        <v>6700</v>
      </c>
      <c r="I23" s="48">
        <f t="shared" si="2"/>
        <v>8500</v>
      </c>
      <c r="J23" s="48">
        <f>SUM(J19:J22)</f>
        <v>12100</v>
      </c>
    </row>
    <row r="24" spans="1:10" ht="12.75">
      <c r="A24" s="55" t="s">
        <v>23</v>
      </c>
      <c r="B24" s="50">
        <f>B23*33</f>
        <v>104676</v>
      </c>
      <c r="C24" s="50">
        <f aca="true" t="shared" si="3" ref="C24:J24">C23*33</f>
        <v>137940</v>
      </c>
      <c r="D24" s="50">
        <f t="shared" si="3"/>
        <v>156948</v>
      </c>
      <c r="E24" s="50">
        <f t="shared" si="3"/>
        <v>140613</v>
      </c>
      <c r="F24" s="50">
        <f t="shared" si="3"/>
        <v>182490</v>
      </c>
      <c r="G24" s="50">
        <f t="shared" si="3"/>
        <v>210408</v>
      </c>
      <c r="H24" s="50">
        <f t="shared" si="3"/>
        <v>221100</v>
      </c>
      <c r="I24" s="50">
        <f t="shared" si="3"/>
        <v>280500</v>
      </c>
      <c r="J24" s="50">
        <f t="shared" si="3"/>
        <v>399300</v>
      </c>
    </row>
    <row r="26" spans="1:5" ht="12.75">
      <c r="A26" s="51"/>
      <c r="B26" s="198" t="s">
        <v>77</v>
      </c>
      <c r="C26" s="198"/>
      <c r="D26" s="198"/>
      <c r="E26" s="198"/>
    </row>
    <row r="27" spans="1:5" ht="12.75">
      <c r="A27" s="44" t="s">
        <v>20</v>
      </c>
      <c r="B27" s="44">
        <v>4</v>
      </c>
      <c r="C27" s="44">
        <v>8</v>
      </c>
      <c r="D27" s="44">
        <v>10</v>
      </c>
      <c r="E27" s="44">
        <v>12</v>
      </c>
    </row>
    <row r="28" spans="1:5" ht="12.75">
      <c r="A28" s="45" t="s">
        <v>5</v>
      </c>
      <c r="B28" s="56">
        <v>100</v>
      </c>
      <c r="C28" s="56">
        <v>100</v>
      </c>
      <c r="D28" s="56">
        <v>100</v>
      </c>
      <c r="E28" s="56">
        <v>100</v>
      </c>
    </row>
    <row r="29" spans="1:5" ht="12.75">
      <c r="A29" s="57" t="s">
        <v>84</v>
      </c>
      <c r="B29" s="58">
        <f>+(B27*260)*90%</f>
        <v>936</v>
      </c>
      <c r="C29" s="58">
        <f>+(C27*320)*90%</f>
        <v>2304</v>
      </c>
      <c r="D29" s="58">
        <f>+(D27*320)*90%</f>
        <v>2880</v>
      </c>
      <c r="E29" s="58">
        <f>+(E27*235)*90%</f>
        <v>2538</v>
      </c>
    </row>
    <row r="30" spans="1:5" ht="12.75">
      <c r="A30" s="45" t="s">
        <v>6</v>
      </c>
      <c r="B30" s="56">
        <v>200</v>
      </c>
      <c r="C30" s="56">
        <v>200</v>
      </c>
      <c r="D30" s="56">
        <v>200</v>
      </c>
      <c r="E30" s="56">
        <v>200</v>
      </c>
    </row>
    <row r="31" spans="1:5" ht="12.75">
      <c r="A31" s="45" t="s">
        <v>79</v>
      </c>
      <c r="B31" s="56">
        <v>1000</v>
      </c>
      <c r="C31" s="56">
        <v>1000</v>
      </c>
      <c r="D31" s="56">
        <v>1000</v>
      </c>
      <c r="E31" s="56">
        <v>1000</v>
      </c>
    </row>
    <row r="32" spans="1:5" ht="12.75">
      <c r="A32" s="45" t="s">
        <v>22</v>
      </c>
      <c r="B32" s="56">
        <f>SUM(B28:B31)</f>
        <v>2236</v>
      </c>
      <c r="C32" s="56">
        <f>SUM(C28:C31)</f>
        <v>3604</v>
      </c>
      <c r="D32" s="56">
        <f>SUM(D28:D31)</f>
        <v>4180</v>
      </c>
      <c r="E32" s="56">
        <f>SUM(E28:E31)</f>
        <v>3838</v>
      </c>
    </row>
    <row r="33" spans="1:5" ht="12.75">
      <c r="A33" s="47" t="s">
        <v>23</v>
      </c>
      <c r="B33" s="59">
        <f>B32*33</f>
        <v>73788</v>
      </c>
      <c r="C33" s="59">
        <f>C32*33</f>
        <v>118932</v>
      </c>
      <c r="D33" s="59">
        <f>D32*33</f>
        <v>137940</v>
      </c>
      <c r="E33" s="59">
        <f>E32*33</f>
        <v>126654</v>
      </c>
    </row>
  </sheetData>
  <sheetProtection/>
  <mergeCells count="3">
    <mergeCell ref="B7:J7"/>
    <mergeCell ref="B17:J17"/>
    <mergeCell ref="B26:E26"/>
  </mergeCells>
  <printOptions/>
  <pageMargins left="0.75" right="0.75" top="1" bottom="1" header="0.5" footer="0.5"/>
  <pageSetup orientation="portrait" r:id="rId1"/>
  <ignoredErrors>
    <ignoredError sqref="B13:J13 B23:J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Learning Curve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Nithiwat Chaichanasiri</dc:creator>
  <cp:keywords/>
  <dc:description/>
  <cp:lastModifiedBy>Prapha</cp:lastModifiedBy>
  <cp:lastPrinted>2010-05-24T10:42:00Z</cp:lastPrinted>
  <dcterms:created xsi:type="dcterms:W3CDTF">2005-08-29T08:16:49Z</dcterms:created>
  <dcterms:modified xsi:type="dcterms:W3CDTF">2013-05-17T06:42:21Z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